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sha_ya\Downloads\Прайс ООО ТрубМет\"/>
    </mc:Choice>
  </mc:AlternateContent>
  <bookViews>
    <workbookView xWindow="0" yWindow="0" windowWidth="15345" windowHeight="7905" tabRatio="541"/>
  </bookViews>
  <sheets>
    <sheet name="прайс ТрубМет - трубы" sheetId="1" r:id="rId1"/>
  </sheets>
  <externalReferences>
    <externalReference r:id="rId2"/>
  </externalReferences>
  <definedNames>
    <definedName name="_xlnm._FilterDatabase" localSheetId="0" hidden="1">'прайс ТрубМет - трубы'!$A$17:$I$248</definedName>
    <definedName name="Excel_BuiltIn__FilterDatabase_1">#REF!</definedName>
    <definedName name="Excel_BuiltIn__FilterDatabase_1_1">#REF!</definedName>
    <definedName name="_1Excel_BuiltIn__FilterDatabase_1_1_1">#REF!</definedName>
    <definedName name="Excel_BuiltIn__FilterDatabase_1_1_1">#REF!</definedName>
  </definedNames>
  <calcPr calcId="152511"/>
</workbook>
</file>

<file path=xl/calcChain.xml><?xml version="1.0" encoding="utf-8"?>
<calcChain xmlns="http://schemas.openxmlformats.org/spreadsheetml/2006/main">
  <c r="D34" i="1" l="1"/>
  <c r="D41" i="1"/>
  <c r="D54" i="1"/>
  <c r="D56" i="1"/>
  <c r="D67" i="1"/>
  <c r="D70" i="1"/>
  <c r="D73" i="1"/>
  <c r="D79" i="1"/>
  <c r="D80" i="1"/>
  <c r="D82" i="1"/>
  <c r="D83" i="1"/>
  <c r="D84" i="1"/>
  <c r="D85" i="1"/>
  <c r="D94" i="1"/>
  <c r="D97" i="1"/>
  <c r="D102" i="1"/>
  <c r="D103" i="1"/>
  <c r="D107" i="1"/>
  <c r="D110" i="1"/>
  <c r="D111" i="1"/>
  <c r="D114" i="1"/>
  <c r="D120" i="1"/>
  <c r="D125" i="1"/>
  <c r="D128" i="1"/>
  <c r="D131" i="1"/>
  <c r="D132" i="1"/>
  <c r="D137" i="1"/>
  <c r="E137" i="1"/>
  <c r="D142" i="1"/>
  <c r="D145" i="1"/>
  <c r="D146" i="1"/>
  <c r="D148" i="1"/>
  <c r="D149" i="1"/>
  <c r="D150" i="1"/>
  <c r="D154" i="1"/>
  <c r="D155" i="1"/>
  <c r="D161" i="1"/>
  <c r="D162" i="1"/>
  <c r="D163" i="1"/>
  <c r="D167" i="1"/>
  <c r="D170" i="1"/>
  <c r="D173" i="1"/>
  <c r="D175" i="1"/>
  <c r="D176" i="1"/>
  <c r="D194" i="1"/>
  <c r="D198" i="1"/>
  <c r="D201" i="1"/>
  <c r="D203" i="1"/>
  <c r="D204" i="1"/>
  <c r="D206" i="1"/>
  <c r="D209" i="1"/>
  <c r="D211" i="1"/>
  <c r="D215" i="1"/>
  <c r="D216" i="1"/>
  <c r="D222" i="1"/>
  <c r="D224" i="1"/>
  <c r="D225" i="1"/>
</calcChain>
</file>

<file path=xl/sharedStrings.xml><?xml version="1.0" encoding="utf-8"?>
<sst xmlns="http://schemas.openxmlformats.org/spreadsheetml/2006/main" count="1209" uniqueCount="491">
  <si>
    <t xml:space="preserve">                           Общество с ограниченной ответственностью </t>
  </si>
  <si>
    <t>г. Челябинск: тел.(351) 220-02-05   http://trubmet.com/    e-mail: info@trubmet.com</t>
  </si>
  <si>
    <t xml:space="preserve">СКИДКИ на трубный прокат  от 5тн.  300руб/тн. ! </t>
  </si>
  <si>
    <t>наличие трубного проката 21.06.2018</t>
  </si>
  <si>
    <t xml:space="preserve">СКИДКИ на трубный прокат  от 10тн.  500руб/тн. ! </t>
  </si>
  <si>
    <t xml:space="preserve">СКИДКИ на трубный прокат  от 20тн.  700Руб/тн. ! </t>
  </si>
  <si>
    <t xml:space="preserve">СКИДКИ на трубный прокат  от 40тн.  900руб/тн. !  </t>
  </si>
  <si>
    <t>На производственной базе г.Челябинск выполняются дополнительные услуги: резка металлопроката, погрузочно-разгрузочные работы, хранение,</t>
  </si>
  <si>
    <t>прием и отправка ж/д вагонов, организация доставки и перевозки труб, и т.п. По видам услуг и их стоимости уточняйте у своего менеджера.</t>
  </si>
  <si>
    <t>На заводах-изготовителях наличие трубной продукции по заказам группы компаний ТрубМет, информация у менеджеров</t>
  </si>
  <si>
    <t>Наличие трубной продукции в росрезерве и мобрезерве, информация у менеджеров</t>
  </si>
  <si>
    <t xml:space="preserve">Наличие и изготовление трубошпунта, сварного шпунта корытного (аналог шпунтов Ларсена: Л5УМ, Л5, Л4, VL 606(A,К) </t>
  </si>
  <si>
    <t xml:space="preserve"> и др. по геометрическим размерам и тех.характеристикам),</t>
  </si>
  <si>
    <t>а также возможна поставка комплектующих, в том числе анкерных тяг, вся информация у менеджеров</t>
  </si>
  <si>
    <t>Размер, мм. (Диам.  х стенка)</t>
  </si>
  <si>
    <t>Способ производства</t>
  </si>
  <si>
    <t>Сталь</t>
  </si>
  <si>
    <t>В наличии, тн</t>
  </si>
  <si>
    <t>Приход</t>
  </si>
  <si>
    <t>Спеццена</t>
  </si>
  <si>
    <t>Цена,              руб/тонн</t>
  </si>
  <si>
    <t>Наш склад (город)</t>
  </si>
  <si>
    <t>Примечание (количество, метраж пакетов, состояние )</t>
  </si>
  <si>
    <t>Шпунт СШК 27-500</t>
  </si>
  <si>
    <t>С345</t>
  </si>
  <si>
    <t>Челябинск /в</t>
  </si>
  <si>
    <t>19шт по 9м</t>
  </si>
  <si>
    <t>Шпунт Ларсена Л5-ум</t>
  </si>
  <si>
    <t>д.о. 70шт (1-3м)</t>
  </si>
  <si>
    <t>Ложемент для труб d1420</t>
  </si>
  <si>
    <t>38шт</t>
  </si>
  <si>
    <t>38шт (цена указана за 1шт.)</t>
  </si>
  <si>
    <t>Лист 13х1700х2100</t>
  </si>
  <si>
    <t>10г2фбю</t>
  </si>
  <si>
    <t>Челябинск /р</t>
  </si>
  <si>
    <t>/р  ТУ 0976-091-05757848-2012</t>
  </si>
  <si>
    <t>Лист 14х1700х5150</t>
  </si>
  <si>
    <t>09гсф</t>
  </si>
  <si>
    <t>Лист 18х2000х1940</t>
  </si>
  <si>
    <t>Лист 20х2300*1580+2000*1950</t>
  </si>
  <si>
    <t>Лист 22х2350*1650</t>
  </si>
  <si>
    <t>/р  9шт, ТУ 0976-091-05757848-2012</t>
  </si>
  <si>
    <t>Лист 52х1500х3500</t>
  </si>
  <si>
    <t>Лист 56х1500*960,1100*2250</t>
  </si>
  <si>
    <t>Лист 60х3250*2160</t>
  </si>
  <si>
    <t>Лист 68х3800*1700+3100*750</t>
  </si>
  <si>
    <t>ДУ 20х2,8 (25х 2,8)</t>
  </si>
  <si>
    <t>сварная</t>
  </si>
  <si>
    <t>3сп</t>
  </si>
  <si>
    <t>б/ф22шт + ответ-хранение б/ф 4,0м(х3,2 ст10) и 2шт(4м)</t>
  </si>
  <si>
    <t>ДУ 25х3,2</t>
  </si>
  <si>
    <t>по цене лома</t>
  </si>
  <si>
    <t>ответ-хранение б/ф 2,6м</t>
  </si>
  <si>
    <t>Екатеринбург</t>
  </si>
  <si>
    <t>/ка  б/ф 8шт</t>
  </si>
  <si>
    <t>ДУ 32х4      оцинкованная</t>
  </si>
  <si>
    <t>Челябинск/раш</t>
  </si>
  <si>
    <t>/реализация 9шт по 7,9м</t>
  </si>
  <si>
    <t xml:space="preserve">ДУ 50  (60х1,5) </t>
  </si>
  <si>
    <t>10 + 2пс</t>
  </si>
  <si>
    <t>б/ф16шт(ст10) + б/ф 5шт(ст.2пс)  физическая масса!!!</t>
  </si>
  <si>
    <t xml:space="preserve">ДУ 50  (60х3) </t>
  </si>
  <si>
    <t>10, 20</t>
  </si>
  <si>
    <t>б/ф 5шт(ст.10) + б/ф33шт(ст.20),+б/ф 2,34м (12гф)</t>
  </si>
  <si>
    <t xml:space="preserve">От 10 до 168 </t>
  </si>
  <si>
    <t>бесшовная</t>
  </si>
  <si>
    <t>все</t>
  </si>
  <si>
    <t>До 100</t>
  </si>
  <si>
    <t>Челяб.+Екат.</t>
  </si>
  <si>
    <t>по ТУ1430 (отклонения стенки)</t>
  </si>
  <si>
    <t>10х 2  уценка</t>
  </si>
  <si>
    <t>тянутая</t>
  </si>
  <si>
    <t>б/ф 9шт по 5,75м  ржавая</t>
  </si>
  <si>
    <t>28х 2,5</t>
  </si>
  <si>
    <t>2шт(7,73м) б/у. гнут,ржав.  физическая масса!!!</t>
  </si>
  <si>
    <t>32х 4</t>
  </si>
  <si>
    <t>Екатеринб./р</t>
  </si>
  <si>
    <t xml:space="preserve">/реализация б/ф, ржавая, кривая  физическая масса!!! </t>
  </si>
  <si>
    <t>32х 4    ТУ55</t>
  </si>
  <si>
    <t>12х1мф</t>
  </si>
  <si>
    <t>договорная</t>
  </si>
  <si>
    <t>/реализация 33шт</t>
  </si>
  <si>
    <t>38х 5</t>
  </si>
  <si>
    <t>09г2с</t>
  </si>
  <si>
    <t>б/ф 13шт,  физическая масса!!!</t>
  </si>
  <si>
    <t>48х 3</t>
  </si>
  <si>
    <t>15хм</t>
  </si>
  <si>
    <t>приход</t>
  </si>
  <si>
    <t>48х 4</t>
  </si>
  <si>
    <t>б/ф 18шт,  физическая масса!!!</t>
  </si>
  <si>
    <t>48х 4,5</t>
  </si>
  <si>
    <t>б/ф 66шт, физическая масса!!!</t>
  </si>
  <si>
    <t>48х 6</t>
  </si>
  <si>
    <t>51х 3 уценка</t>
  </si>
  <si>
    <t>/реализация б/ф1шт(1,48м)</t>
  </si>
  <si>
    <t>57х 3    Гост8734</t>
  </si>
  <si>
    <t>ответ-хранение б/ф 1шт</t>
  </si>
  <si>
    <t>57х 3,5 Гост8734</t>
  </si>
  <si>
    <t>ответ-хранение 3шт</t>
  </si>
  <si>
    <t>57х 4   ГОСТ10705</t>
  </si>
  <si>
    <t>ответ-хранение б/ф 5,39м</t>
  </si>
  <si>
    <t>57х 5</t>
  </si>
  <si>
    <t>б/ф 55шт, физическая масса!!!</t>
  </si>
  <si>
    <t>57х 6</t>
  </si>
  <si>
    <t>20х</t>
  </si>
  <si>
    <t>б/ф17шт, физическая масса!!!</t>
  </si>
  <si>
    <t>57х 7</t>
  </si>
  <si>
    <t>б/ф 248шт, физическая масса!!!</t>
  </si>
  <si>
    <t>57х 8     ТУ1430</t>
  </si>
  <si>
    <t>13хфа</t>
  </si>
  <si>
    <t>б/ф 68шт, физическая масса!!!</t>
  </si>
  <si>
    <t>57х 8</t>
  </si>
  <si>
    <t>60х 3  Гост8734</t>
  </si>
  <si>
    <t>60х 4</t>
  </si>
  <si>
    <t>б/ф 5шт, физическая масса!!!</t>
  </si>
  <si>
    <t>60х 6 ТУ1430</t>
  </si>
  <si>
    <t>б/ф 6,8м физическая масса!!!</t>
  </si>
  <si>
    <t>Верхняя Пышма</t>
  </si>
  <si>
    <t>б/ф 39шт, невидимая кривизна, физическая масса!!!</t>
  </si>
  <si>
    <t>60х 6</t>
  </si>
  <si>
    <t>63,5 х 6,75</t>
  </si>
  <si>
    <t>б/ф 29шт физическая масса!!!</t>
  </si>
  <si>
    <t>70х 4    ТУ190</t>
  </si>
  <si>
    <t>б/ф 19шт</t>
  </si>
  <si>
    <t>73х 9</t>
  </si>
  <si>
    <t>б/ф 6шт, физическая масса!!!</t>
  </si>
  <si>
    <t>76х 3,5  ГОСТ10705</t>
  </si>
  <si>
    <t>/ка  б/ф 1шт</t>
  </si>
  <si>
    <t>76х 3,5   ТУ190</t>
  </si>
  <si>
    <t>б/ф 7шт</t>
  </si>
  <si>
    <t>76х 4     ТУ1128</t>
  </si>
  <si>
    <t>/реализация 36шт</t>
  </si>
  <si>
    <t xml:space="preserve">76х 6     ТУ1128 </t>
  </si>
  <si>
    <t>б/ф 2шт</t>
  </si>
  <si>
    <t xml:space="preserve">76х 8 </t>
  </si>
  <si>
    <t xml:space="preserve">б/ф 37шт, физическая масса!!! </t>
  </si>
  <si>
    <t>76х 10</t>
  </si>
  <si>
    <t xml:space="preserve">б/ф 6шт, физическая масса!!! </t>
  </si>
  <si>
    <t xml:space="preserve">83х 4 </t>
  </si>
  <si>
    <t>б/ф 1шт</t>
  </si>
  <si>
    <t xml:space="preserve">83х 5 </t>
  </si>
  <si>
    <t>69900 (с 83х4)</t>
  </si>
  <si>
    <t>б/ф 44шт</t>
  </si>
  <si>
    <t>89х 4   ГОСТ10705</t>
  </si>
  <si>
    <t>ответ-хранение б/ф 10,87м</t>
  </si>
  <si>
    <t>ответ-хранение б/ф 3,0+4,66м  в изоляции</t>
  </si>
  <si>
    <t>89х 5</t>
  </si>
  <si>
    <t>20а</t>
  </si>
  <si>
    <t>б/ф 8шт, физическая масса!!!</t>
  </si>
  <si>
    <t xml:space="preserve">89х 6     ТУ1128 </t>
  </si>
  <si>
    <t>17шт по 9,45м</t>
  </si>
  <si>
    <t xml:space="preserve">89х 8     ТУ1128 </t>
  </si>
  <si>
    <t>89х 8</t>
  </si>
  <si>
    <t>20фа</t>
  </si>
  <si>
    <t xml:space="preserve">б/ф 5шт, физическая масса!!! </t>
  </si>
  <si>
    <t>89х 10   ТУ1430</t>
  </si>
  <si>
    <t>б/ф 1шт, физическая масса!!!</t>
  </si>
  <si>
    <t>89х 10</t>
  </si>
  <si>
    <t>Каменск-Уральский</t>
  </si>
  <si>
    <t>89х 10  ТУ1317</t>
  </si>
  <si>
    <t>3шт, к52, физическая масса!!! , маркировка на каждой трубе</t>
  </si>
  <si>
    <t>102х 8,4  ТУ463(котельная)</t>
  </si>
  <si>
    <t>б/ф 3шт, котельная высокого давления  физическая масса!!!</t>
  </si>
  <si>
    <t>108х 3    ТУ4012</t>
  </si>
  <si>
    <t>б/ф 5,0м (гнутая по середине),б/ф2,2м(в дырах)</t>
  </si>
  <si>
    <t>108х 4   ГОСТ10704</t>
  </si>
  <si>
    <t>/реализация б/ф 3шт + б/ф 1шт в изоляции</t>
  </si>
  <si>
    <t xml:space="preserve">108х 4     ТУ1430 </t>
  </si>
  <si>
    <t xml:space="preserve">2шт, физическая масса!!! </t>
  </si>
  <si>
    <t>108х 6      РАСПРОДАЖА</t>
  </si>
  <si>
    <t>б/ф 1шт физическая масса!!!</t>
  </si>
  <si>
    <t xml:space="preserve">108х 8     ТУ1128 </t>
  </si>
  <si>
    <t>б/ф 2шт (3,37+4,77м)</t>
  </si>
  <si>
    <t>108х 10</t>
  </si>
  <si>
    <t>/реализация 11шт по 8,2м</t>
  </si>
  <si>
    <t>114х 5 уценка</t>
  </si>
  <si>
    <t>/реализация,  1шт(5,0м окрашеная)</t>
  </si>
  <si>
    <t>114х 5</t>
  </si>
  <si>
    <t>65900 с 6 стенкой</t>
  </si>
  <si>
    <t>2шт, физическая масса!!!</t>
  </si>
  <si>
    <t>114х 6    уценка</t>
  </si>
  <si>
    <t>10.-20</t>
  </si>
  <si>
    <t>25900 без ндс</t>
  </si>
  <si>
    <t>б/с 11,52м., кривая, в изоляции</t>
  </si>
  <si>
    <t>114х 6  ТУ1430</t>
  </si>
  <si>
    <t>2шт</t>
  </si>
  <si>
    <t xml:space="preserve">114х 6   </t>
  </si>
  <si>
    <t>59900 с уценкой</t>
  </si>
  <si>
    <t>3шт</t>
  </si>
  <si>
    <t>114х 6</t>
  </si>
  <si>
    <t>20А</t>
  </si>
  <si>
    <t>б/ф1шт</t>
  </si>
  <si>
    <t>71900 с 20А</t>
  </si>
  <si>
    <t>(б/ф1шт)0,188тн.Чел + Екат0,194тн(б/ф 12шт)</t>
  </si>
  <si>
    <t>114х 7  уценка</t>
  </si>
  <si>
    <t>б/ф1шт(4,15м)</t>
  </si>
  <si>
    <t xml:space="preserve">114х 7   </t>
  </si>
  <si>
    <t>12гф</t>
  </si>
  <si>
    <t>61900 с уценкой</t>
  </si>
  <si>
    <t>б/ф 12шт</t>
  </si>
  <si>
    <t>114х 7</t>
  </si>
  <si>
    <t>71900 с 13хфа</t>
  </si>
  <si>
    <t>б/ф11шт</t>
  </si>
  <si>
    <t>б/ф 12,3м</t>
  </si>
  <si>
    <t>(1шт+б/ф21шт)4,801тн.Чел + Екат.2,196тн(4шт+б/ф7шт), физическая масса!!!</t>
  </si>
  <si>
    <t xml:space="preserve">114х 8      уценка </t>
  </si>
  <si>
    <t>41900 без ндс</t>
  </si>
  <si>
    <t>б/ф 2шт(3,46+3,47м) 0,389тнЧел + Екат.0,847тн(ГОСТ  б/ф 12шт. порезаны от 3м.,ржавая)</t>
  </si>
  <si>
    <t>114х 8</t>
  </si>
  <si>
    <t>114х 8    ТУ1128</t>
  </si>
  <si>
    <t>114х 9    ТУ1430</t>
  </si>
  <si>
    <t>56900 с уценкой 8</t>
  </si>
  <si>
    <t xml:space="preserve">114х 9 </t>
  </si>
  <si>
    <t>(4,11м(б/с, в изоляции))</t>
  </si>
  <si>
    <t>114х 9</t>
  </si>
  <si>
    <t>2шт+б/ф1шт., физическая масса!!!</t>
  </si>
  <si>
    <t>71900 все 9 стенки</t>
  </si>
  <si>
    <t>6шт  физическая масса!!!</t>
  </si>
  <si>
    <t>71900 с 20фа</t>
  </si>
  <si>
    <t xml:space="preserve">12шт, физическая масса!!! </t>
  </si>
  <si>
    <t>114х 10   ТУ1430</t>
  </si>
  <si>
    <t>2шт по 11,3м</t>
  </si>
  <si>
    <t>114х 10</t>
  </si>
  <si>
    <t>35г2сф</t>
  </si>
  <si>
    <t>59900 с ту1430</t>
  </si>
  <si>
    <t>б/ф 2шт, стенка, физическая масса!!!</t>
  </si>
  <si>
    <t xml:space="preserve">114х 10  </t>
  </si>
  <si>
    <t>67900 с 13хфа</t>
  </si>
  <si>
    <t>3шт., физическая масса!!!</t>
  </si>
  <si>
    <t>67900 все 10 стенки</t>
  </si>
  <si>
    <t>16шт ,  физическая масса!!! + приход</t>
  </si>
  <si>
    <t>114х 10   ТУ1317</t>
  </si>
  <si>
    <t>13хфа (к52)</t>
  </si>
  <si>
    <t>70900с ГОСТ</t>
  </si>
  <si>
    <t>114х 10,5</t>
  </si>
  <si>
    <t>67900 с 10 стенками</t>
  </si>
  <si>
    <t>16шт, физическая масса!!!</t>
  </si>
  <si>
    <t xml:space="preserve">114х 12   ТУ1430 </t>
  </si>
  <si>
    <t>б/ф 10,65м.,стенка</t>
  </si>
  <si>
    <t>114х 12</t>
  </si>
  <si>
    <t>58900 с ту1430</t>
  </si>
  <si>
    <t>1шт, физическая масса!!!</t>
  </si>
  <si>
    <t xml:space="preserve">114х 12  </t>
  </si>
  <si>
    <t>1шт., физическая масса!!!</t>
  </si>
  <si>
    <t>67900 с 20фа</t>
  </si>
  <si>
    <t>114х 12   ТУ1317</t>
  </si>
  <si>
    <t>69900 с ГОСТ</t>
  </si>
  <si>
    <t>146х 8,5      РАСПРОДАЖА</t>
  </si>
  <si>
    <t>159х 5   ГОСТ10705</t>
  </si>
  <si>
    <t>159х 5         РАСПРОДАЖА</t>
  </si>
  <si>
    <t>30хма</t>
  </si>
  <si>
    <t xml:space="preserve">3шт,  физическая масса!!! </t>
  </si>
  <si>
    <t xml:space="preserve">159х 5     ТУ1430 </t>
  </si>
  <si>
    <t>56900 все 5 стенки</t>
  </si>
  <si>
    <t>б/ф 3шт, незначительные вмятины</t>
  </si>
  <si>
    <t>15шт, физическая масса + приход /реализация 6,793тн( 35шт)</t>
  </si>
  <si>
    <t>159х 5</t>
  </si>
  <si>
    <t>40шт  физическая масса!!!</t>
  </si>
  <si>
    <t>159х 5   ТУ1317</t>
  </si>
  <si>
    <t>71900 с ГОСТ</t>
  </si>
  <si>
    <t xml:space="preserve">15шт,  физическая масса!!! </t>
  </si>
  <si>
    <t>159х 6     ТУ4012</t>
  </si>
  <si>
    <t xml:space="preserve">б/ф6шт, физическая масса!!! </t>
  </si>
  <si>
    <t>159х 6     ТУ1430</t>
  </si>
  <si>
    <t>4шт</t>
  </si>
  <si>
    <t>159х 6</t>
  </si>
  <si>
    <t>54900 без ндс</t>
  </si>
  <si>
    <t xml:space="preserve">159х 6,5 </t>
  </si>
  <si>
    <t xml:space="preserve">159х 7  </t>
  </si>
  <si>
    <t>159х 7</t>
  </si>
  <si>
    <t>53900 без ндс</t>
  </si>
  <si>
    <t>71900 с ст20</t>
  </si>
  <si>
    <t>(5шт+б/ф3шт)2,376тн.Чел. + Екат.2,739тн(10шт) + приход</t>
  </si>
  <si>
    <t>74900 с 09г2с</t>
  </si>
  <si>
    <t>(б/ф 7шт физическая масса!!!)1,966тн.Чел + Екат. 3,89тн(б/ф14шт)</t>
  </si>
  <si>
    <t>159х 8  ТУ1430</t>
  </si>
  <si>
    <t xml:space="preserve">159х 8 </t>
  </si>
  <si>
    <t xml:space="preserve">159х 8  </t>
  </si>
  <si>
    <t xml:space="preserve">14шт,  физическая масса!!! </t>
  </si>
  <si>
    <t>159х 10  ТУ1430</t>
  </si>
  <si>
    <t>45900 без ндс</t>
  </si>
  <si>
    <t>1шт</t>
  </si>
  <si>
    <t xml:space="preserve">159х 10  </t>
  </si>
  <si>
    <t>51900 без ндс</t>
  </si>
  <si>
    <t>5шт, физическая масса!!!</t>
  </si>
  <si>
    <t xml:space="preserve">159х 12 </t>
  </si>
  <si>
    <t xml:space="preserve">159х 14 </t>
  </si>
  <si>
    <t xml:space="preserve">159х 20     ТУ1128 </t>
  </si>
  <si>
    <t>5шт, рыжая</t>
  </si>
  <si>
    <t xml:space="preserve">168х 6 </t>
  </si>
  <si>
    <t>68900 с 12гб</t>
  </si>
  <si>
    <t>4шт физическая масса!!!</t>
  </si>
  <si>
    <t xml:space="preserve">168х 6,5  </t>
  </si>
  <si>
    <t>12гб</t>
  </si>
  <si>
    <t>3шт  физическая масса!!!</t>
  </si>
  <si>
    <t xml:space="preserve">168х 8 </t>
  </si>
  <si>
    <t>приход 1тн.Чел + Екат.4тн(12шт), физическая масса! без сертификата, требуется хим.анализ</t>
  </si>
  <si>
    <t>71900 с ст20фа</t>
  </si>
  <si>
    <t>12шт, физическая масса!!!</t>
  </si>
  <si>
    <t>08Х18Н10Т</t>
  </si>
  <si>
    <t>Тюмень/р</t>
  </si>
  <si>
    <t>/р. 9шт по 6м</t>
  </si>
  <si>
    <t xml:space="preserve">168х 9 </t>
  </si>
  <si>
    <t>6шт</t>
  </si>
  <si>
    <t>69900 с 09г2с</t>
  </si>
  <si>
    <t>6шт(9,0-10,3м)</t>
  </si>
  <si>
    <t xml:space="preserve">168х 10 </t>
  </si>
  <si>
    <t>168х 12   в изоляции</t>
  </si>
  <si>
    <t>4,16 б/ф + 11,48 + 11,52м., б/с, в изоляции</t>
  </si>
  <si>
    <t>168х 12     РАСПРОДАЖА</t>
  </si>
  <si>
    <t xml:space="preserve">13хфа  </t>
  </si>
  <si>
    <t>(18 + б/ф 17шт) физическая масса!!!</t>
  </si>
  <si>
    <t>168х 13</t>
  </si>
  <si>
    <t>52900 все 12-13 стенки</t>
  </si>
  <si>
    <t>б/ф 5шт(5,7-5,97м)</t>
  </si>
  <si>
    <t>168х 14      РАСПРОДАЖА</t>
  </si>
  <si>
    <t>б/ф 15шт,физическая масса!!!</t>
  </si>
  <si>
    <t>219х 6   ТУ1430</t>
  </si>
  <si>
    <t xml:space="preserve">219х 6 </t>
  </si>
  <si>
    <t>12гф, 13гфа</t>
  </si>
  <si>
    <t>69900 все 6 ГОСТ</t>
  </si>
  <si>
    <t xml:space="preserve">0,288тн(1шт),  сероводородостойкая сталь 12гф, +0,331( 1шт) ст.13гфа </t>
  </si>
  <si>
    <t>219х 6</t>
  </si>
  <si>
    <t>Челябинск/м</t>
  </si>
  <si>
    <t>219х7   ГОСТ10705</t>
  </si>
  <si>
    <t xml:space="preserve">09г2с </t>
  </si>
  <si>
    <t>Челябинск /к</t>
  </si>
  <si>
    <t>/ка  б/ф1шт-овал</t>
  </si>
  <si>
    <t xml:space="preserve">219х 7 </t>
  </si>
  <si>
    <t>69900 все 7 ГОСТ</t>
  </si>
  <si>
    <t>71900 с 09г2с</t>
  </si>
  <si>
    <t>(7шт)2,443тн.Чел. + Екат.1,516тн(10,6м (к52) + б/ф4шт)</t>
  </si>
  <si>
    <t>219х 8   ГОСТ10705</t>
  </si>
  <si>
    <t>/реализация б/ф 2шт(6,7+7,32м)</t>
  </si>
  <si>
    <t xml:space="preserve">219х 8  ТУ1430 </t>
  </si>
  <si>
    <t>58900 все 8</t>
  </si>
  <si>
    <t>6шт (11,4-11,82м)</t>
  </si>
  <si>
    <t xml:space="preserve">219х 8 </t>
  </si>
  <si>
    <t>11,54м, маркировка, 2015г</t>
  </si>
  <si>
    <t xml:space="preserve">219х 8   </t>
  </si>
  <si>
    <t>219х 8</t>
  </si>
  <si>
    <t>7шт</t>
  </si>
  <si>
    <t xml:space="preserve">219х 8     ТУ1128 </t>
  </si>
  <si>
    <t>78900 с 20фа</t>
  </si>
  <si>
    <t>Челябинск/к</t>
  </si>
  <si>
    <t>6шт + б/ф 18шт</t>
  </si>
  <si>
    <t>/р.  11шт по 6м.</t>
  </si>
  <si>
    <t xml:space="preserve">219х 9   </t>
  </si>
  <si>
    <t>38хма</t>
  </si>
  <si>
    <t>219х 10  ТУ4012</t>
  </si>
  <si>
    <t>б/с, б/ф 9,9м., в изоляции</t>
  </si>
  <si>
    <t>219х 10   в изоляции</t>
  </si>
  <si>
    <t>10,79+11,32м., б/с, в изоляции</t>
  </si>
  <si>
    <t>219х 10</t>
  </si>
  <si>
    <t>49900 без ндс</t>
  </si>
  <si>
    <t>б/ф4шт, маркировка ПНТЗ без сертификата — требуется химанализ</t>
  </si>
  <si>
    <t>219х 12</t>
  </si>
  <si>
    <t>57900 без ндс</t>
  </si>
  <si>
    <t>219х 14</t>
  </si>
  <si>
    <t>/реализация 4шт</t>
  </si>
  <si>
    <t>219х 16   ТУ1317</t>
  </si>
  <si>
    <t>/реализация (8,55-11,55м)</t>
  </si>
  <si>
    <t>223х 9</t>
  </si>
  <si>
    <t>3шт(0,8+2,35+8,91м)</t>
  </si>
  <si>
    <t>245х 12   ТУ124</t>
  </si>
  <si>
    <t xml:space="preserve">273х 8     ТУ1128 </t>
  </si>
  <si>
    <t>10,4м</t>
  </si>
  <si>
    <t>273х 9      ТУ1430 распродажа</t>
  </si>
  <si>
    <t xml:space="preserve">273х 9      ТУ1430 </t>
  </si>
  <si>
    <t>7,92м, ржавая, внутр.волны</t>
  </si>
  <si>
    <t>273х 9     уценка</t>
  </si>
  <si>
    <t>10,18м, ржавая</t>
  </si>
  <si>
    <t>273х 9   ГОСТ10705</t>
  </si>
  <si>
    <t>17г1с</t>
  </si>
  <si>
    <t>/реализация 11,62м</t>
  </si>
  <si>
    <t>273х 9</t>
  </si>
  <si>
    <t>58900 все 8-9 09г2с</t>
  </si>
  <si>
    <t xml:space="preserve">273х 10    уценка </t>
  </si>
  <si>
    <t>10,02м., окрашена</t>
  </si>
  <si>
    <t>273х 10    уценка</t>
  </si>
  <si>
    <t>11,68м., стенка, окрашена</t>
  </si>
  <si>
    <t>273х 10        РАСПРОДАЖА</t>
  </si>
  <si>
    <t>10,61м, ТагМет К=67,63кг/м ,б/с</t>
  </si>
  <si>
    <t>273х 10    ТУ124    РАСПРОДАЖА</t>
  </si>
  <si>
    <t>48900 без ндс</t>
  </si>
  <si>
    <t xml:space="preserve">2шт + 22шт в ВУС изоляции  ТУ 14-3Р-49-2003 </t>
  </si>
  <si>
    <t xml:space="preserve">273х 18    ТУ4012 </t>
  </si>
  <si>
    <t>б/ф 5,75м.   Стенка х15-20мм.?  для свай и конструкций</t>
  </si>
  <si>
    <t>325х 8      уценка</t>
  </si>
  <si>
    <t>39900 без ндс</t>
  </si>
  <si>
    <t>4шт (вн дефекты, после снятия изоляции — без надписей — только клеймо ВТЗ)</t>
  </si>
  <si>
    <t>325х 8          РАСПРОДАЖА</t>
  </si>
  <si>
    <t>(4шт)2,538тн.Чел+Екат.1,944тн(3шт)</t>
  </si>
  <si>
    <t xml:space="preserve">325х 8 </t>
  </si>
  <si>
    <t>20юч</t>
  </si>
  <si>
    <t>64900 с 09г2с</t>
  </si>
  <si>
    <t xml:space="preserve">11,18м </t>
  </si>
  <si>
    <t>325х 8    ТУ1317</t>
  </si>
  <si>
    <t>75900 с 9</t>
  </si>
  <si>
    <t>22шт</t>
  </si>
  <si>
    <t>325х 9     лежалая</t>
  </si>
  <si>
    <t xml:space="preserve">325х 9    ТУ1430 </t>
  </si>
  <si>
    <t>11м., стенка х8-10, б/ф</t>
  </si>
  <si>
    <t>325х 9           РАСПРОДАЖА</t>
  </si>
  <si>
    <t>50900 без ндс</t>
  </si>
  <si>
    <t xml:space="preserve">325х 9    </t>
  </si>
  <si>
    <t xml:space="preserve">8,5м., ЧТПЗ </t>
  </si>
  <si>
    <t xml:space="preserve">325х 12    ТУ1430 </t>
  </si>
  <si>
    <t>11,58+11,67м., стенка х10-12, б/ф  сероводородостойкая сталь</t>
  </si>
  <si>
    <t>325х 14   ТУ124</t>
  </si>
  <si>
    <t>58900 с 12 стенкой</t>
  </si>
  <si>
    <t>б/ф 1шт(3,83м)</t>
  </si>
  <si>
    <t xml:space="preserve">325х 25    ТУ1317    </t>
  </si>
  <si>
    <t>/реал.. 6шт</t>
  </si>
  <si>
    <t>377х 8   ГОСТ10705</t>
  </si>
  <si>
    <t>/реализация  11,63м</t>
  </si>
  <si>
    <t>377х 9   ГОСТ10705</t>
  </si>
  <si>
    <t>Челябинск/Миасское</t>
  </si>
  <si>
    <t xml:space="preserve">/реал. б/ф 1шт </t>
  </si>
  <si>
    <t xml:space="preserve">377х 10 </t>
  </si>
  <si>
    <t>56700 с сварной</t>
  </si>
  <si>
    <t>Челябинск /о</t>
  </si>
  <si>
    <t>9,95м.(в изоляции ВУС)</t>
  </si>
  <si>
    <t>426х 9   уценка</t>
  </si>
  <si>
    <t>51900 все 9 стенки</t>
  </si>
  <si>
    <t>2шт (поперечн.шов, в краске)</t>
  </si>
  <si>
    <t>426х 9</t>
  </si>
  <si>
    <t xml:space="preserve"> 9,31м.ржавая, незначительные вмятины</t>
  </si>
  <si>
    <t xml:space="preserve">426х 9     ТУ1128 </t>
  </si>
  <si>
    <t>11шт(9,2-10,4м)</t>
  </si>
  <si>
    <t>426х 10   ТУ4012</t>
  </si>
  <si>
    <t>20, 09г2с</t>
  </si>
  <si>
    <t>(9,0+б/ф7,65м)1,708тнЧел + Екат.1,084тн(б/ф10,57м)плены.дыры,  для свай и конструкций</t>
  </si>
  <si>
    <t>426х 10   ГОСТ10705</t>
  </si>
  <si>
    <t>/реализация б/ф 1шт(6,15м)</t>
  </si>
  <si>
    <t xml:space="preserve">426х 10  </t>
  </si>
  <si>
    <t>/реализация 1шт(8,82м)</t>
  </si>
  <si>
    <t xml:space="preserve">426х 11    ТУ1128 </t>
  </si>
  <si>
    <t>65900 с 12 стенкой</t>
  </si>
  <si>
    <t>ЧТПЗ, газлифт  7,74м  физическая масса!!!</t>
  </si>
  <si>
    <t xml:space="preserve">426х 12  </t>
  </si>
  <si>
    <t>65900 с 11 стенкой</t>
  </si>
  <si>
    <t>2шт(6,43+10,38м)</t>
  </si>
  <si>
    <t xml:space="preserve">426х 14 </t>
  </si>
  <si>
    <t>20кт</t>
  </si>
  <si>
    <t>/реализация 11,65м</t>
  </si>
  <si>
    <t>426х 14    ТУ124</t>
  </si>
  <si>
    <t>4шт, физическая масса</t>
  </si>
  <si>
    <t xml:space="preserve">530х 7     ТУ1430 </t>
  </si>
  <si>
    <t>/реализация ф/рез 3,22м,  овал</t>
  </si>
  <si>
    <t>530х 8   ГОСТ10705</t>
  </si>
  <si>
    <t>/реализация б/ф 10,6м</t>
  </si>
  <si>
    <t xml:space="preserve">530х 8     ТУ1430 </t>
  </si>
  <si>
    <t>17г1с-у</t>
  </si>
  <si>
    <t>мят 10,48м. овальность, ржавая</t>
  </si>
  <si>
    <t>530х 8   ГОСТ10705    уценка</t>
  </si>
  <si>
    <t>21900 (все 530)</t>
  </si>
  <si>
    <t xml:space="preserve">11,6м.,  ТрубПром  с поперечн.швом </t>
  </si>
  <si>
    <t>/реализация 3шт(11,58-11,59м)</t>
  </si>
  <si>
    <t>530х 9   ГОСТ20295</t>
  </si>
  <si>
    <t>530х 10</t>
  </si>
  <si>
    <t>восстановленная</t>
  </si>
  <si>
    <t>б/ф 11,68м, с поперечными швами</t>
  </si>
  <si>
    <t>820х 10  гр.пос.Д  РАСПРОДАЖА</t>
  </si>
  <si>
    <t>спиралешовная</t>
  </si>
  <si>
    <t>10,36+11,73м.,провар шва по ГОСТ8696 физическая масса!!!</t>
  </si>
  <si>
    <t>1020х 14      ТУ 1381</t>
  </si>
  <si>
    <t>К60</t>
  </si>
  <si>
    <t>ХМАО</t>
  </si>
  <si>
    <t>п/ш с одним продольным швом, ВМЗ, 2012г, с Росрезерва</t>
  </si>
  <si>
    <t>1220х 12,4   ТУ 1381</t>
  </si>
  <si>
    <t>10г2фб</t>
  </si>
  <si>
    <t>п/ш с одним продольным швом, ХТЗ, 2010г, с Росрезерва</t>
  </si>
  <si>
    <t>1420х 15,7    ТУ 1381</t>
  </si>
  <si>
    <t>1420х 18,7    ТУ 1381</t>
  </si>
  <si>
    <t>Резервирование трубы производится на 3 рабочих дня с момента выставления счёта на оплату;</t>
  </si>
  <si>
    <t>Бронь на трубы оплаченные (в т.ч. Залог) или спецрезерв (К, В) снимается через 15 календарных дней;</t>
  </si>
  <si>
    <t>Распаковка пачек спецсталей (15х5м, 12х1мф и тп) или выборе труб из них только с разрешения в Екатеринбурге!!!</t>
  </si>
  <si>
    <r>
      <t>Приёмка продукции по</t>
    </r>
    <r>
      <rPr>
        <b/>
        <u/>
        <sz val="14"/>
        <rFont val="Times New Roman"/>
        <family val="1"/>
        <charset val="204"/>
      </rPr>
      <t xml:space="preserve"> товарному виду и геометрии</t>
    </r>
    <r>
      <rPr>
        <sz val="14"/>
        <rFont val="Times New Roman"/>
        <family val="1"/>
        <charset val="204"/>
      </rPr>
      <t xml:space="preserve"> производится на складе Поставщика !</t>
    </r>
  </si>
  <si>
    <t>При отгрузке трубной продукции на самовывоз требуется:</t>
  </si>
  <si>
    <t>1.Любые машины до въезда на тереторию склада должны быть РАСТЕНТОВАНЫ ПОЛНОСТЬЮ (верх, бока)</t>
  </si>
  <si>
    <t>2.  Высота борта не более 1,8 метров и длина от 9 метров</t>
  </si>
  <si>
    <t>3.  Обязательно наличие коников в количестве 2 штук при загрузке более одного ряда</t>
  </si>
  <si>
    <t>4.  Обязательно оповещение Поставщика о прибытии автомашин за сутки до отгрузки на самовывоз</t>
  </si>
  <si>
    <t>5.   Отгрузка вагонов на складе производится в первую очередь</t>
  </si>
  <si>
    <r>
      <t xml:space="preserve">6.   Въезд на склад по адресу г.Екатеринбург, ул. Гайдара 12, </t>
    </r>
    <r>
      <rPr>
        <b/>
        <u/>
        <sz val="10"/>
        <rFont val="Times New Roman"/>
        <family val="1"/>
        <charset val="204"/>
      </rPr>
      <t>с 8 до 11 часов и с 13 до 16 часов</t>
    </r>
    <r>
      <rPr>
        <sz val="10"/>
        <rFont val="Times New Roman"/>
        <family val="1"/>
        <charset val="204"/>
      </rPr>
      <t>, (пятница до 15 часов)</t>
    </r>
  </si>
  <si>
    <r>
      <t xml:space="preserve">      Въезд на склад по адресу г.Челябинск,  ул.Линейная, 96г,  </t>
    </r>
    <r>
      <rPr>
        <b/>
        <u/>
        <sz val="10"/>
        <rFont val="Times New Roman"/>
        <family val="1"/>
        <charset val="204"/>
      </rPr>
      <t>с 8 до 12 часов и с 13 до 17 часов.</t>
    </r>
  </si>
  <si>
    <t>(1шт)0,348тн.Чел + Екат .13,554тн (40шт) физическая масса!!!</t>
  </si>
  <si>
    <t>2шт(7,6+8,53м)стенка, окрашены, 0,945тнЧел + Екат. 2,117тн (пл(8,92+б/ф9,09)ржавая,плены + 2шт без серт.)</t>
  </si>
  <si>
    <t>0,873тн(12,44м, стенка, ржавая, каверны. край-загиб) + 2шт без серт.</t>
  </si>
  <si>
    <t xml:space="preserve">(20шт)15,807тн.Чел. + Екат. 1,16тн(11,17м+б/ф 5,38м), физическая масса!!!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</si>
</sst>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dd/mm/yy"/>
    <numFmt numFmtId="166" formatCode="0.000"/>
    <numFmt numFmtId="167" formatCode="mm/yy"/>
  </numFmts>
  <fonts count="31" x14ac:knownFonts="1"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2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u/>
      <sz val="6.2"/>
      <color indexed="12"/>
      <name val="Arial Cyr"/>
      <family val="2"/>
      <charset val="204"/>
    </font>
    <font>
      <sz val="11"/>
      <name val="Arial Cyr"/>
      <family val="2"/>
      <charset val="204"/>
    </font>
    <font>
      <b/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b/>
      <sz val="20"/>
      <color indexed="12"/>
      <name val="Times New Roman"/>
      <family val="1"/>
      <charset val="204"/>
    </font>
    <font>
      <sz val="15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b/>
      <sz val="11"/>
      <color indexed="24"/>
      <name val="Times New Roman"/>
      <family val="1"/>
      <charset val="204"/>
    </font>
    <font>
      <u/>
      <sz val="11"/>
      <color indexed="10"/>
      <name val="Arial Cyr"/>
      <family val="2"/>
      <charset val="204"/>
    </font>
    <font>
      <u/>
      <sz val="11"/>
      <name val="Arial Cyr"/>
      <family val="2"/>
      <charset val="204"/>
    </font>
    <font>
      <b/>
      <u/>
      <sz val="14"/>
      <name val="Times New Roman"/>
      <family val="1"/>
      <charset val="204"/>
    </font>
    <font>
      <sz val="15"/>
      <name val="Arial Cyr"/>
      <family val="2"/>
      <charset val="204"/>
    </font>
    <font>
      <sz val="13"/>
      <name val="Times New Roman"/>
      <family val="1"/>
      <charset val="204"/>
    </font>
    <font>
      <sz val="8"/>
      <name val="Arial Cyr"/>
      <family val="2"/>
      <charset val="204"/>
    </font>
    <font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29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3">
    <xf numFmtId="0" fontId="0" fillId="0" borderId="0"/>
    <xf numFmtId="0" fontId="10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30" fillId="0" borderId="0" applyNumberFormat="0" applyFill="0" applyBorder="0" applyAlignment="0" applyProtection="0"/>
    <xf numFmtId="0" fontId="30" fillId="0" borderId="0" applyNumberFormat="0" applyFill="0" applyBorder="0" applyProtection="0">
      <alignment horizontal="left"/>
    </xf>
    <xf numFmtId="0" fontId="2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3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readingOrder="1"/>
    </xf>
    <xf numFmtId="0" fontId="7" fillId="0" borderId="0" xfId="0" applyFont="1" applyAlignment="1">
      <alignment horizontal="center" vertical="top"/>
    </xf>
    <xf numFmtId="0" fontId="8" fillId="0" borderId="0" xfId="0" applyFont="1" applyFill="1"/>
    <xf numFmtId="164" fontId="8" fillId="0" borderId="0" xfId="0" applyNumberFormat="1" applyFont="1" applyFill="1"/>
    <xf numFmtId="0" fontId="8" fillId="0" borderId="0" xfId="0" applyFont="1"/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Font="1"/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/>
    <xf numFmtId="164" fontId="14" fillId="0" borderId="0" xfId="0" applyNumberFormat="1" applyFont="1" applyFill="1"/>
    <xf numFmtId="0" fontId="14" fillId="0" borderId="0" xfId="0" applyFont="1"/>
    <xf numFmtId="0" fontId="15" fillId="0" borderId="0" xfId="0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165" fontId="20" fillId="0" borderId="3" xfId="0" applyNumberFormat="1" applyFont="1" applyFill="1" applyBorder="1" applyAlignment="1">
      <alignment horizontal="left" vertical="center" indent="1"/>
    </xf>
    <xf numFmtId="164" fontId="20" fillId="0" borderId="2" xfId="0" applyNumberFormat="1" applyFont="1" applyFill="1" applyBorder="1" applyAlignment="1">
      <alignment horizontal="left" vertical="center" indent="1"/>
    </xf>
    <xf numFmtId="1" fontId="20" fillId="0" borderId="1" xfId="0" applyNumberFormat="1" applyFont="1" applyFill="1" applyBorder="1" applyAlignment="1">
      <alignment horizontal="left" vertical="center" indent="1"/>
    </xf>
    <xf numFmtId="0" fontId="20" fillId="0" borderId="2" xfId="0" applyFont="1" applyFill="1" applyBorder="1" applyAlignment="1">
      <alignment horizontal="left"/>
    </xf>
    <xf numFmtId="0" fontId="11" fillId="0" borderId="0" xfId="0" applyFont="1" applyFill="1"/>
    <xf numFmtId="0" fontId="21" fillId="0" borderId="1" xfId="0" applyFont="1" applyFill="1" applyBorder="1" applyAlignment="1">
      <alignment horizontal="left" vertical="center"/>
    </xf>
    <xf numFmtId="165" fontId="21" fillId="0" borderId="3" xfId="0" applyNumberFormat="1" applyFont="1" applyFill="1" applyBorder="1" applyAlignment="1">
      <alignment horizontal="left" vertical="center" indent="1"/>
    </xf>
    <xf numFmtId="164" fontId="21" fillId="0" borderId="2" xfId="0" applyNumberFormat="1" applyFont="1" applyFill="1" applyBorder="1" applyAlignment="1">
      <alignment horizontal="left" vertical="center" indent="1"/>
    </xf>
    <xf numFmtId="1" fontId="21" fillId="0" borderId="1" xfId="0" applyNumberFormat="1" applyFont="1" applyFill="1" applyBorder="1" applyAlignment="1">
      <alignment horizontal="left" vertical="center" indent="1"/>
    </xf>
    <xf numFmtId="0" fontId="21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65" fontId="5" fillId="0" borderId="3" xfId="0" applyNumberFormat="1" applyFont="1" applyFill="1" applyBorder="1" applyAlignment="1">
      <alignment horizontal="left" vertical="center" indent="1"/>
    </xf>
    <xf numFmtId="164" fontId="5" fillId="0" borderId="2" xfId="0" applyNumberFormat="1" applyFont="1" applyFill="1" applyBorder="1" applyAlignment="1">
      <alignment horizontal="left" vertical="center" indent="1"/>
    </xf>
    <xf numFmtId="1" fontId="5" fillId="0" borderId="1" xfId="0" applyNumberFormat="1" applyFont="1" applyFill="1" applyBorder="1" applyAlignment="1">
      <alignment horizontal="left" vertical="center" indent="1"/>
    </xf>
    <xf numFmtId="0" fontId="5" fillId="0" borderId="2" xfId="0" applyFont="1" applyFill="1" applyBorder="1" applyAlignment="1">
      <alignment horizontal="left"/>
    </xf>
    <xf numFmtId="164" fontId="19" fillId="0" borderId="2" xfId="0" applyNumberFormat="1" applyFont="1" applyFill="1" applyBorder="1" applyAlignment="1">
      <alignment horizontal="left" vertical="center" indent="1"/>
    </xf>
    <xf numFmtId="0" fontId="1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indent="1"/>
    </xf>
    <xf numFmtId="164" fontId="5" fillId="0" borderId="1" xfId="0" applyNumberFormat="1" applyFont="1" applyFill="1" applyBorder="1" applyAlignment="1">
      <alignment horizontal="left" vertical="center" indent="1"/>
    </xf>
    <xf numFmtId="1" fontId="19" fillId="0" borderId="1" xfId="0" applyNumberFormat="1" applyFont="1" applyFill="1" applyBorder="1" applyAlignment="1">
      <alignment horizontal="left" vertical="center" indent="1"/>
    </xf>
    <xf numFmtId="0" fontId="19" fillId="0" borderId="2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 vertical="center" indent="1"/>
    </xf>
    <xf numFmtId="164" fontId="5" fillId="0" borderId="4" xfId="0" applyNumberFormat="1" applyFont="1" applyFill="1" applyBorder="1" applyAlignment="1">
      <alignment horizontal="left" vertical="center" indent="1"/>
    </xf>
    <xf numFmtId="0" fontId="5" fillId="0" borderId="2" xfId="0" applyFont="1" applyFill="1" applyBorder="1" applyAlignment="1">
      <alignment horizontal="left" vertical="center" indent="1"/>
    </xf>
    <xf numFmtId="1" fontId="19" fillId="0" borderId="1" xfId="0" applyNumberFormat="1" applyFont="1" applyFill="1" applyBorder="1" applyAlignment="1">
      <alignment horizontal="left" vertical="center"/>
    </xf>
    <xf numFmtId="164" fontId="19" fillId="0" borderId="1" xfId="0" applyNumberFormat="1" applyFont="1" applyFill="1" applyBorder="1" applyAlignment="1">
      <alignment horizontal="left" vertical="center" indent="1"/>
    </xf>
    <xf numFmtId="0" fontId="5" fillId="0" borderId="4" xfId="0" applyFont="1" applyFill="1" applyBorder="1" applyAlignment="1">
      <alignment horizontal="left" vertical="center"/>
    </xf>
    <xf numFmtId="0" fontId="22" fillId="0" borderId="0" xfId="0" applyFont="1" applyFill="1"/>
    <xf numFmtId="164" fontId="5" fillId="0" borderId="5" xfId="0" applyNumberFormat="1" applyFont="1" applyFill="1" applyBorder="1" applyAlignment="1">
      <alignment horizontal="left" vertical="center" indent="1"/>
    </xf>
    <xf numFmtId="1" fontId="5" fillId="0" borderId="4" xfId="0" applyNumberFormat="1" applyFont="1" applyFill="1" applyBorder="1" applyAlignment="1">
      <alignment horizontal="left" vertical="center" indent="1"/>
    </xf>
    <xf numFmtId="1" fontId="5" fillId="0" borderId="5" xfId="0" applyNumberFormat="1" applyFont="1" applyFill="1" applyBorder="1" applyAlignment="1">
      <alignment horizontal="left" vertical="center" indent="1"/>
    </xf>
    <xf numFmtId="0" fontId="5" fillId="0" borderId="6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vertical="center"/>
    </xf>
    <xf numFmtId="164" fontId="5" fillId="0" borderId="7" xfId="0" applyNumberFormat="1" applyFont="1" applyFill="1" applyBorder="1" applyAlignment="1">
      <alignment horizontal="left" vertical="center" indent="1"/>
    </xf>
    <xf numFmtId="164" fontId="5" fillId="0" borderId="3" xfId="0" applyNumberFormat="1" applyFont="1" applyFill="1" applyBorder="1" applyAlignment="1">
      <alignment horizontal="left" vertical="center" indent="1"/>
    </xf>
    <xf numFmtId="1" fontId="5" fillId="0" borderId="3" xfId="0" applyNumberFormat="1" applyFont="1" applyFill="1" applyBorder="1" applyAlignment="1">
      <alignment horizontal="left" vertical="center" indent="1"/>
    </xf>
    <xf numFmtId="1" fontId="5" fillId="0" borderId="8" xfId="0" applyNumberFormat="1" applyFont="1" applyFill="1" applyBorder="1" applyAlignment="1">
      <alignment horizontal="left" vertical="center" indent="1"/>
    </xf>
    <xf numFmtId="164" fontId="5" fillId="0" borderId="6" xfId="0" applyNumberFormat="1" applyFont="1" applyFill="1" applyBorder="1" applyAlignment="1">
      <alignment horizontal="left" vertical="center" indent="1"/>
    </xf>
    <xf numFmtId="164" fontId="5" fillId="0" borderId="9" xfId="0" applyNumberFormat="1" applyFont="1" applyFill="1" applyBorder="1" applyAlignment="1">
      <alignment horizontal="left" vertical="center" indent="1"/>
    </xf>
    <xf numFmtId="0" fontId="23" fillId="0" borderId="0" xfId="0" applyFont="1" applyFill="1"/>
    <xf numFmtId="0" fontId="11" fillId="0" borderId="1" xfId="0" applyFont="1" applyFill="1" applyBorder="1"/>
    <xf numFmtId="0" fontId="5" fillId="0" borderId="2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left" vertical="center" indent="1"/>
    </xf>
    <xf numFmtId="167" fontId="5" fillId="0" borderId="2" xfId="0" applyNumberFormat="1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164" fontId="19" fillId="0" borderId="3" xfId="0" applyNumberFormat="1" applyFont="1" applyFill="1" applyBorder="1" applyAlignment="1">
      <alignment horizontal="left" vertical="center" indent="1"/>
    </xf>
    <xf numFmtId="0" fontId="17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indent="1"/>
    </xf>
    <xf numFmtId="164" fontId="5" fillId="0" borderId="0" xfId="0" applyNumberFormat="1" applyFont="1" applyFill="1" applyBorder="1" applyAlignment="1">
      <alignment horizontal="left" vertical="center" indent="1"/>
    </xf>
    <xf numFmtId="1" fontId="5" fillId="0" borderId="0" xfId="0" applyNumberFormat="1" applyFont="1" applyFill="1" applyBorder="1" applyAlignment="1">
      <alignment horizontal="left" vertical="center" indent="1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25" fillId="0" borderId="0" xfId="0" applyFont="1" applyFill="1" applyAlignment="1">
      <alignment horizontal="left"/>
    </xf>
    <xf numFmtId="164" fontId="25" fillId="0" borderId="0" xfId="0" applyNumberFormat="1" applyFont="1" applyFill="1" applyAlignment="1">
      <alignment horizontal="left"/>
    </xf>
    <xf numFmtId="0" fontId="25" fillId="0" borderId="0" xfId="0" applyFont="1" applyFill="1"/>
    <xf numFmtId="164" fontId="25" fillId="0" borderId="0" xfId="0" applyNumberFormat="1" applyFont="1" applyFill="1"/>
    <xf numFmtId="0" fontId="26" fillId="0" borderId="0" xfId="0" applyFont="1" applyFill="1" applyBorder="1" applyAlignment="1">
      <alignment horizontal="left"/>
    </xf>
    <xf numFmtId="0" fontId="27" fillId="0" borderId="0" xfId="0" applyFont="1" applyFill="1"/>
    <xf numFmtId="164" fontId="27" fillId="0" borderId="0" xfId="0" applyNumberFormat="1" applyFont="1" applyFill="1"/>
    <xf numFmtId="0" fontId="28" fillId="0" borderId="0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164" fontId="5" fillId="2" borderId="2" xfId="0" applyNumberFormat="1" applyFont="1" applyFill="1" applyBorder="1" applyAlignment="1">
      <alignment horizontal="left" vertical="center" indent="1"/>
    </xf>
    <xf numFmtId="165" fontId="5" fillId="2" borderId="3" xfId="0" applyNumberFormat="1" applyFont="1" applyFill="1" applyBorder="1" applyAlignment="1">
      <alignment horizontal="left" vertical="center" indent="1"/>
    </xf>
    <xf numFmtId="0" fontId="0" fillId="0" borderId="1" xfId="0" applyFont="1" applyBorder="1"/>
    <xf numFmtId="164" fontId="19" fillId="2" borderId="2" xfId="0" applyNumberFormat="1" applyFont="1" applyFill="1" applyBorder="1" applyAlignment="1">
      <alignment horizontal="left" vertical="center" indent="1"/>
    </xf>
    <xf numFmtId="0" fontId="9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Border="1" applyAlignment="1">
      <alignment horizontal="center"/>
    </xf>
  </cellXfs>
  <cellStyles count="13">
    <cellStyle name="Гиперссылка" xfId="1" builtinId="8"/>
    <cellStyle name="Заголовок сводной таблицы" xfId="2"/>
    <cellStyle name="Значение сводной таблицы" xfId="3"/>
    <cellStyle name="Категория сводной таблицы" xfId="4"/>
    <cellStyle name="Обычный" xfId="0" builtinId="0"/>
    <cellStyle name="Обычный 2" xfId="5"/>
    <cellStyle name="Обычный 2 2" xfId="6"/>
    <cellStyle name="Обычный 25" xfId="7"/>
    <cellStyle name="Обычный 3" xfId="8"/>
    <cellStyle name="Обычный 4" xfId="9"/>
    <cellStyle name="Поле сводной таблицы" xfId="10"/>
    <cellStyle name="Результат сводной таблицы" xfId="11"/>
    <cellStyle name="Угол сводной таблицы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314325</xdr:colOff>
      <xdr:row>1</xdr:row>
      <xdr:rowOff>1266825</xdr:rowOff>
    </xdr:to>
    <xdr:pic>
      <xdr:nvPicPr>
        <xdr:cNvPr id="1040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24098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1</xdr:row>
      <xdr:rowOff>466725</xdr:rowOff>
    </xdr:from>
    <xdr:to>
      <xdr:col>9</xdr:col>
      <xdr:colOff>0</xdr:colOff>
      <xdr:row>2</xdr:row>
      <xdr:rowOff>66675</xdr:rowOff>
    </xdr:to>
    <xdr:sp macro="" textlink="">
      <xdr:nvSpPr>
        <xdr:cNvPr id="1037" name="WordArt 2"/>
        <xdr:cNvSpPr>
          <a:spLocks noChangeArrowheads="1" noChangeShapeType="1" noTextEdit="1"/>
        </xdr:cNvSpPr>
      </xdr:nvSpPr>
      <xdr:spPr bwMode="auto">
        <a:xfrm>
          <a:off x="2590800" y="571500"/>
          <a:ext cx="9477375" cy="885825"/>
        </a:xfrm>
        <a:prstGeom prst="rect">
          <a:avLst/>
        </a:prstGeom>
      </xdr:spPr>
      <xdr:txBody>
        <a:bodyPr wrap="none" fromWordArt="1">
          <a:prstTxWarp prst="textInflateBottom">
            <a:avLst>
              <a:gd name="adj" fmla="val 65810"/>
            </a:avLst>
          </a:prstTxWarp>
          <a:scene3d>
            <a:camera prst="legacyObliqueTopLeft"/>
            <a:lightRig rig="legacyNormal3" dir="r"/>
          </a:scene3d>
          <a:sp3d extrusionH="201600" prstMaterial="legacyMetal">
            <a:extrusionClr>
              <a:srgbClr val="FFFFFF"/>
            </a:extrusionClr>
          </a:sp3d>
        </a:bodyPr>
        <a:lstStyle/>
        <a:p>
          <a:pPr algn="ctr" rtl="0"/>
          <a:r>
            <a:rPr lang="ru-RU" sz="3600" b="1" kern="10" spc="0">
              <a:ln w="9360" cap="sq">
                <a:miter lim="800000"/>
                <a:headEnd/>
                <a:tailEnd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"ТрубМет"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-02-16%20&#1089;&#1090;&#1072;&#1083;&#1080;%2010-20%20&#1085;&#1072;&#1083;&#1080;&#1095;&#1080;&#1077;%20&#1090;&#1088;&#1091;&#1073;%20&#1058;&#1088;&#1091;&#1073;&#1052;&#1077;&#1090;%20&#1080;%20&#1091;&#1089;&#1083;&#1091;&#1075;&#1080;%20&#1055;&#1056;&#1054;&#1045;&#1050;&#105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 склад и промплощадка Чел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trubm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9"/>
  <sheetViews>
    <sheetView tabSelected="1" zoomScale="60" zoomScaleNormal="60" workbookViewId="0">
      <selection activeCell="C7" sqref="C7"/>
    </sheetView>
  </sheetViews>
  <sheetFormatPr defaultColWidth="11.5703125" defaultRowHeight="12.75" x14ac:dyDescent="0.2"/>
  <cols>
    <col min="1" max="1" width="31.42578125" style="1" customWidth="1"/>
    <col min="2" max="2" width="12.28515625" style="1" customWidth="1"/>
    <col min="3" max="3" width="15.5703125" style="1" customWidth="1"/>
    <col min="4" max="4" width="12.85546875" style="2" customWidth="1"/>
    <col min="5" max="5" width="11.28515625" style="2" customWidth="1"/>
    <col min="6" max="6" width="15.7109375" style="1" customWidth="1"/>
    <col min="7" max="7" width="12" style="1" customWidth="1"/>
    <col min="8" max="8" width="14.28515625" style="3" customWidth="1"/>
    <col min="9" max="9" width="55.5703125" style="3" customWidth="1"/>
    <col min="10" max="16384" width="11.5703125" style="4"/>
  </cols>
  <sheetData>
    <row r="1" spans="1:9" ht="8.25" customHeight="1" x14ac:dyDescent="0.2"/>
    <row r="2" spans="1:9" ht="101.25" customHeight="1" x14ac:dyDescent="0.45">
      <c r="D2" s="5"/>
      <c r="E2" s="5"/>
      <c r="H2" s="6" t="s">
        <v>0</v>
      </c>
      <c r="I2" s="6"/>
    </row>
    <row r="3" spans="1:9" s="7" customFormat="1" ht="6" customHeight="1" x14ac:dyDescent="0.35">
      <c r="D3" s="8"/>
      <c r="E3" s="8"/>
      <c r="H3" s="9"/>
      <c r="I3" s="9"/>
    </row>
    <row r="4" spans="1:9" s="7" customFormat="1" ht="16.5" customHeight="1" x14ac:dyDescent="0.35">
      <c r="A4" s="93" t="s">
        <v>1</v>
      </c>
      <c r="B4" s="93"/>
      <c r="C4" s="93"/>
      <c r="D4" s="93"/>
      <c r="E4" s="93"/>
      <c r="F4" s="93"/>
      <c r="G4" s="93"/>
      <c r="H4" s="93"/>
      <c r="I4" s="93"/>
    </row>
    <row r="5" spans="1:9" s="10" customFormat="1" ht="15" customHeight="1" x14ac:dyDescent="0.2">
      <c r="A5" s="10" t="s">
        <v>2</v>
      </c>
      <c r="D5" s="11"/>
      <c r="E5" s="11"/>
      <c r="H5" s="94" t="s">
        <v>3</v>
      </c>
      <c r="I5" s="94"/>
    </row>
    <row r="6" spans="1:9" s="10" customFormat="1" ht="15" customHeight="1" x14ac:dyDescent="0.2">
      <c r="A6" s="10" t="s">
        <v>4</v>
      </c>
      <c r="D6" s="11"/>
      <c r="E6" s="11"/>
      <c r="H6" s="94"/>
      <c r="I6" s="94"/>
    </row>
    <row r="7" spans="1:9" s="10" customFormat="1" ht="15" customHeight="1" x14ac:dyDescent="0.2">
      <c r="A7" s="10" t="s">
        <v>5</v>
      </c>
      <c r="D7" s="11"/>
      <c r="E7" s="11"/>
      <c r="H7" s="94"/>
      <c r="I7" s="94"/>
    </row>
    <row r="8" spans="1:9" s="10" customFormat="1" ht="15" customHeight="1" x14ac:dyDescent="0.2">
      <c r="A8" s="10" t="s">
        <v>6</v>
      </c>
      <c r="D8" s="11"/>
      <c r="E8" s="11"/>
      <c r="H8" s="12"/>
      <c r="I8" s="12"/>
    </row>
    <row r="9" spans="1:9" s="14" customFormat="1" ht="18.75" x14ac:dyDescent="0.25">
      <c r="A9" s="13" t="s">
        <v>7</v>
      </c>
      <c r="D9" s="15"/>
      <c r="E9" s="15"/>
      <c r="H9" s="16"/>
      <c r="I9" s="16"/>
    </row>
    <row r="10" spans="1:9" s="14" customFormat="1" ht="18.75" x14ac:dyDescent="0.25">
      <c r="A10" s="13" t="s">
        <v>8</v>
      </c>
      <c r="D10" s="15"/>
      <c r="E10" s="15"/>
      <c r="H10" s="16"/>
      <c r="I10" s="16"/>
    </row>
    <row r="11" spans="1:9" s="14" customFormat="1" ht="20.25" x14ac:dyDescent="0.25">
      <c r="A11" s="17" t="s">
        <v>9</v>
      </c>
      <c r="D11" s="15"/>
      <c r="E11" s="15"/>
      <c r="H11" s="16"/>
      <c r="I11" s="16"/>
    </row>
    <row r="12" spans="1:9" s="14" customFormat="1" ht="20.25" x14ac:dyDescent="0.25">
      <c r="A12" s="17" t="s">
        <v>10</v>
      </c>
      <c r="D12" s="15"/>
      <c r="E12" s="15"/>
      <c r="H12" s="16"/>
      <c r="I12" s="16"/>
    </row>
    <row r="13" spans="1:9" s="14" customFormat="1" ht="25.5" x14ac:dyDescent="0.25">
      <c r="A13" s="18" t="s">
        <v>11</v>
      </c>
      <c r="D13" s="15"/>
      <c r="E13" s="15"/>
      <c r="H13" s="16"/>
      <c r="I13" s="16"/>
    </row>
    <row r="14" spans="1:9" s="14" customFormat="1" ht="25.5" x14ac:dyDescent="0.25">
      <c r="A14" s="18" t="s">
        <v>12</v>
      </c>
      <c r="D14" s="15"/>
      <c r="E14" s="15"/>
      <c r="H14" s="16"/>
      <c r="I14" s="16"/>
    </row>
    <row r="15" spans="1:9" s="14" customFormat="1" ht="25.5" x14ac:dyDescent="0.25">
      <c r="A15" s="18" t="s">
        <v>13</v>
      </c>
      <c r="D15" s="15"/>
      <c r="E15" s="15"/>
      <c r="H15" s="16"/>
      <c r="I15" s="16"/>
    </row>
    <row r="16" spans="1:9" ht="6.75" customHeight="1" x14ac:dyDescent="0.2">
      <c r="A16" s="19"/>
    </row>
    <row r="17" spans="1:9" ht="32.450000000000003" customHeight="1" x14ac:dyDescent="0.2">
      <c r="A17" s="20" t="s">
        <v>14</v>
      </c>
      <c r="B17" s="20" t="s">
        <v>15</v>
      </c>
      <c r="C17" s="20" t="s">
        <v>16</v>
      </c>
      <c r="D17" s="21" t="s">
        <v>17</v>
      </c>
      <c r="E17" s="21" t="s">
        <v>18</v>
      </c>
      <c r="F17" s="21" t="s">
        <v>19</v>
      </c>
      <c r="G17" s="20" t="s">
        <v>20</v>
      </c>
      <c r="H17" s="20" t="s">
        <v>21</v>
      </c>
      <c r="I17" s="22" t="s">
        <v>22</v>
      </c>
    </row>
    <row r="18" spans="1:9" s="29" customFormat="1" ht="15.75" customHeight="1" x14ac:dyDescent="0.2">
      <c r="A18" s="23" t="s">
        <v>23</v>
      </c>
      <c r="B18" s="24"/>
      <c r="C18" s="25" t="s">
        <v>24</v>
      </c>
      <c r="D18" s="26">
        <v>15.5</v>
      </c>
      <c r="E18" s="26"/>
      <c r="F18" s="27"/>
      <c r="G18" s="27">
        <v>75000</v>
      </c>
      <c r="H18" s="23" t="s">
        <v>25</v>
      </c>
      <c r="I18" s="28" t="s">
        <v>26</v>
      </c>
    </row>
    <row r="19" spans="1:9" s="29" customFormat="1" ht="15.75" customHeight="1" x14ac:dyDescent="0.2">
      <c r="A19" s="30" t="s">
        <v>27</v>
      </c>
      <c r="B19" s="24"/>
      <c r="C19" s="31"/>
      <c r="D19" s="32">
        <v>14.632</v>
      </c>
      <c r="E19" s="32"/>
      <c r="F19" s="33"/>
      <c r="G19" s="33">
        <v>40000</v>
      </c>
      <c r="H19" s="30" t="s">
        <v>25</v>
      </c>
      <c r="I19" s="34" t="s">
        <v>28</v>
      </c>
    </row>
    <row r="20" spans="1:9" s="29" customFormat="1" ht="15.75" customHeight="1" x14ac:dyDescent="0.25">
      <c r="A20" s="35" t="s">
        <v>29</v>
      </c>
      <c r="B20" s="36"/>
      <c r="C20" s="37"/>
      <c r="D20" s="38" t="s">
        <v>30</v>
      </c>
      <c r="E20" s="38"/>
      <c r="F20" s="39">
        <v>15000</v>
      </c>
      <c r="G20" s="39">
        <v>16500</v>
      </c>
      <c r="H20" s="35" t="s">
        <v>25</v>
      </c>
      <c r="I20" s="40" t="s">
        <v>31</v>
      </c>
    </row>
    <row r="21" spans="1:9" s="29" customFormat="1" ht="15.75" customHeight="1" x14ac:dyDescent="0.25">
      <c r="A21" s="35" t="s">
        <v>32</v>
      </c>
      <c r="B21" s="36"/>
      <c r="C21" s="37" t="s">
        <v>33</v>
      </c>
      <c r="D21" s="38">
        <v>0.36399999999999999</v>
      </c>
      <c r="E21" s="38"/>
      <c r="F21" s="39"/>
      <c r="G21" s="39">
        <v>35000</v>
      </c>
      <c r="H21" s="35" t="s">
        <v>34</v>
      </c>
      <c r="I21" s="40" t="s">
        <v>35</v>
      </c>
    </row>
    <row r="22" spans="1:9" s="29" customFormat="1" ht="15.75" customHeight="1" x14ac:dyDescent="0.25">
      <c r="A22" s="35" t="s">
        <v>36</v>
      </c>
      <c r="B22" s="36"/>
      <c r="C22" s="37" t="s">
        <v>37</v>
      </c>
      <c r="D22" s="38">
        <v>0.96199999999999997</v>
      </c>
      <c r="E22" s="38"/>
      <c r="F22" s="39"/>
      <c r="G22" s="39">
        <v>35000</v>
      </c>
      <c r="H22" s="35" t="s">
        <v>34</v>
      </c>
      <c r="I22" s="40" t="s">
        <v>35</v>
      </c>
    </row>
    <row r="23" spans="1:9" s="29" customFormat="1" ht="15.75" customHeight="1" x14ac:dyDescent="0.25">
      <c r="A23" s="35" t="s">
        <v>38</v>
      </c>
      <c r="B23" s="36"/>
      <c r="C23" s="37" t="s">
        <v>33</v>
      </c>
      <c r="D23" s="38">
        <v>0.54800000000000004</v>
      </c>
      <c r="E23" s="38"/>
      <c r="F23" s="39"/>
      <c r="G23" s="39">
        <v>35000</v>
      </c>
      <c r="H23" s="35" t="s">
        <v>34</v>
      </c>
      <c r="I23" s="40" t="s">
        <v>35</v>
      </c>
    </row>
    <row r="24" spans="1:9" s="29" customFormat="1" ht="15.75" customHeight="1" x14ac:dyDescent="0.25">
      <c r="A24" s="35" t="s">
        <v>39</v>
      </c>
      <c r="B24" s="36"/>
      <c r="C24" s="37" t="s">
        <v>33</v>
      </c>
      <c r="D24" s="38">
        <v>1.1830000000000001</v>
      </c>
      <c r="E24" s="38"/>
      <c r="F24" s="39"/>
      <c r="G24" s="39">
        <v>35000</v>
      </c>
      <c r="H24" s="35" t="s">
        <v>34</v>
      </c>
      <c r="I24" s="40" t="s">
        <v>35</v>
      </c>
    </row>
    <row r="25" spans="1:9" s="29" customFormat="1" ht="15.75" customHeight="1" x14ac:dyDescent="0.25">
      <c r="A25" s="35" t="s">
        <v>40</v>
      </c>
      <c r="B25" s="36"/>
      <c r="C25" s="37" t="s">
        <v>33</v>
      </c>
      <c r="D25" s="38">
        <v>6.23</v>
      </c>
      <c r="E25" s="38"/>
      <c r="F25" s="39"/>
      <c r="G25" s="39">
        <v>35000</v>
      </c>
      <c r="H25" s="35" t="s">
        <v>34</v>
      </c>
      <c r="I25" s="40" t="s">
        <v>41</v>
      </c>
    </row>
    <row r="26" spans="1:9" s="29" customFormat="1" ht="15.75" customHeight="1" x14ac:dyDescent="0.25">
      <c r="A26" s="35" t="s">
        <v>42</v>
      </c>
      <c r="B26" s="36"/>
      <c r="C26" s="37" t="s">
        <v>33</v>
      </c>
      <c r="D26" s="41">
        <v>2.1430499999999997</v>
      </c>
      <c r="E26" s="38"/>
      <c r="F26" s="39"/>
      <c r="G26" s="39">
        <v>35000</v>
      </c>
      <c r="H26" s="35" t="s">
        <v>34</v>
      </c>
      <c r="I26" s="40" t="s">
        <v>35</v>
      </c>
    </row>
    <row r="27" spans="1:9" s="29" customFormat="1" ht="15.75" customHeight="1" x14ac:dyDescent="0.25">
      <c r="A27" s="35" t="s">
        <v>43</v>
      </c>
      <c r="B27" s="36"/>
      <c r="C27" s="37" t="s">
        <v>33</v>
      </c>
      <c r="D27" s="38">
        <v>1.721034</v>
      </c>
      <c r="E27" s="38"/>
      <c r="F27" s="39"/>
      <c r="G27" s="39">
        <v>35000</v>
      </c>
      <c r="H27" s="35" t="s">
        <v>34</v>
      </c>
      <c r="I27" s="40" t="s">
        <v>35</v>
      </c>
    </row>
    <row r="28" spans="1:9" s="29" customFormat="1" ht="15.75" customHeight="1" x14ac:dyDescent="0.25">
      <c r="A28" s="35" t="s">
        <v>44</v>
      </c>
      <c r="B28" s="36"/>
      <c r="C28" s="37" t="s">
        <v>33</v>
      </c>
      <c r="D28" s="41">
        <v>3.3064199999999997</v>
      </c>
      <c r="E28" s="38"/>
      <c r="F28" s="39"/>
      <c r="G28" s="39">
        <v>35000</v>
      </c>
      <c r="H28" s="35" t="s">
        <v>34</v>
      </c>
      <c r="I28" s="40" t="s">
        <v>35</v>
      </c>
    </row>
    <row r="29" spans="1:9" s="29" customFormat="1" ht="15.75" customHeight="1" x14ac:dyDescent="0.25">
      <c r="A29" s="35" t="s">
        <v>45</v>
      </c>
      <c r="B29" s="36"/>
      <c r="C29" s="37" t="s">
        <v>33</v>
      </c>
      <c r="D29" s="38">
        <v>4.6894329999999993</v>
      </c>
      <c r="E29" s="38"/>
      <c r="F29" s="39"/>
      <c r="G29" s="39">
        <v>35000</v>
      </c>
      <c r="H29" s="35" t="s">
        <v>34</v>
      </c>
      <c r="I29" s="40" t="s">
        <v>35</v>
      </c>
    </row>
    <row r="30" spans="1:9" s="29" customFormat="1" ht="15.75" customHeight="1" x14ac:dyDescent="0.25">
      <c r="A30" s="42" t="s">
        <v>46</v>
      </c>
      <c r="B30" s="35" t="s">
        <v>47</v>
      </c>
      <c r="C30" s="43" t="s">
        <v>48</v>
      </c>
      <c r="D30" s="44">
        <v>0.26200000000000001</v>
      </c>
      <c r="E30" s="38"/>
      <c r="F30" s="39">
        <v>25900</v>
      </c>
      <c r="G30" s="39">
        <v>35900</v>
      </c>
      <c r="H30" s="35" t="s">
        <v>25</v>
      </c>
      <c r="I30" s="40" t="s">
        <v>49</v>
      </c>
    </row>
    <row r="31" spans="1:9" s="29" customFormat="1" ht="15.75" customHeight="1" x14ac:dyDescent="0.25">
      <c r="A31" s="42" t="s">
        <v>50</v>
      </c>
      <c r="B31" s="35" t="s">
        <v>47</v>
      </c>
      <c r="C31" s="43">
        <v>10</v>
      </c>
      <c r="D31" s="44">
        <v>6.0000000000000001E-3</v>
      </c>
      <c r="E31" s="38"/>
      <c r="F31" s="39" t="s">
        <v>51</v>
      </c>
      <c r="G31" s="39">
        <v>25900</v>
      </c>
      <c r="H31" s="35" t="s">
        <v>25</v>
      </c>
      <c r="I31" s="40" t="s">
        <v>52</v>
      </c>
    </row>
    <row r="32" spans="1:9" s="29" customFormat="1" ht="15.75" customHeight="1" x14ac:dyDescent="0.25">
      <c r="A32" s="42" t="s">
        <v>50</v>
      </c>
      <c r="B32" s="35" t="s">
        <v>47</v>
      </c>
      <c r="C32" s="43"/>
      <c r="D32" s="44">
        <v>0.153</v>
      </c>
      <c r="E32" s="38"/>
      <c r="F32" s="39"/>
      <c r="G32" s="39">
        <v>35900</v>
      </c>
      <c r="H32" s="35" t="s">
        <v>53</v>
      </c>
      <c r="I32" s="40" t="s">
        <v>54</v>
      </c>
    </row>
    <row r="33" spans="1:9" s="29" customFormat="1" ht="15.75" customHeight="1" x14ac:dyDescent="0.25">
      <c r="A33" s="35" t="s">
        <v>55</v>
      </c>
      <c r="B33" s="36" t="s">
        <v>47</v>
      </c>
      <c r="C33" s="43"/>
      <c r="D33" s="44">
        <v>0.26800000000000002</v>
      </c>
      <c r="E33" s="38"/>
      <c r="F33" s="39"/>
      <c r="G33" s="45">
        <v>41000</v>
      </c>
      <c r="H33" s="35" t="s">
        <v>56</v>
      </c>
      <c r="I33" s="40" t="s">
        <v>57</v>
      </c>
    </row>
    <row r="34" spans="1:9" s="29" customFormat="1" ht="15.75" customHeight="1" x14ac:dyDescent="0.25">
      <c r="A34" s="42" t="s">
        <v>58</v>
      </c>
      <c r="B34" s="35" t="s">
        <v>47</v>
      </c>
      <c r="C34" s="43" t="s">
        <v>59</v>
      </c>
      <c r="D34" s="44">
        <f>0.695-0.451</f>
        <v>0.24399999999999994</v>
      </c>
      <c r="E34" s="38"/>
      <c r="F34" s="39"/>
      <c r="G34" s="39">
        <v>35900</v>
      </c>
      <c r="H34" s="35" t="s">
        <v>25</v>
      </c>
      <c r="I34" s="40" t="s">
        <v>60</v>
      </c>
    </row>
    <row r="35" spans="1:9" s="29" customFormat="1" ht="15.75" customHeight="1" x14ac:dyDescent="0.25">
      <c r="A35" s="42" t="s">
        <v>61</v>
      </c>
      <c r="B35" s="35" t="s">
        <v>47</v>
      </c>
      <c r="C35" s="43" t="s">
        <v>62</v>
      </c>
      <c r="D35" s="44">
        <v>1.018</v>
      </c>
      <c r="E35" s="38"/>
      <c r="F35" s="39">
        <v>25900</v>
      </c>
      <c r="G35" s="39">
        <v>35900</v>
      </c>
      <c r="H35" s="35" t="s">
        <v>25</v>
      </c>
      <c r="I35" s="40" t="s">
        <v>63</v>
      </c>
    </row>
    <row r="36" spans="1:9" s="29" customFormat="1" ht="15.75" customHeight="1" x14ac:dyDescent="0.2">
      <c r="A36" s="42" t="s">
        <v>64</v>
      </c>
      <c r="B36" s="36" t="s">
        <v>65</v>
      </c>
      <c r="C36" s="47" t="s">
        <v>66</v>
      </c>
      <c r="D36" s="44">
        <v>20</v>
      </c>
      <c r="E36" s="38" t="s">
        <v>67</v>
      </c>
      <c r="F36" s="45">
        <v>59900</v>
      </c>
      <c r="G36" s="45">
        <v>61900</v>
      </c>
      <c r="H36" s="42" t="s">
        <v>68</v>
      </c>
      <c r="I36" s="46" t="s">
        <v>69</v>
      </c>
    </row>
    <row r="37" spans="1:9" s="29" customFormat="1" ht="15.75" customHeight="1" x14ac:dyDescent="0.25">
      <c r="A37" s="35" t="s">
        <v>70</v>
      </c>
      <c r="B37" s="35" t="s">
        <v>71</v>
      </c>
      <c r="C37" s="43">
        <v>20</v>
      </c>
      <c r="D37" s="44">
        <v>0.02</v>
      </c>
      <c r="E37" s="38"/>
      <c r="F37" s="39" t="s">
        <v>51</v>
      </c>
      <c r="G37" s="39">
        <v>21900</v>
      </c>
      <c r="H37" s="35" t="s">
        <v>25</v>
      </c>
      <c r="I37" s="40" t="s">
        <v>72</v>
      </c>
    </row>
    <row r="38" spans="1:9" s="29" customFormat="1" ht="15.75" customHeight="1" x14ac:dyDescent="0.25">
      <c r="A38" s="35" t="s">
        <v>73</v>
      </c>
      <c r="B38" s="36" t="s">
        <v>65</v>
      </c>
      <c r="C38" s="43" t="s">
        <v>62</v>
      </c>
      <c r="D38" s="44">
        <v>1.6E-2</v>
      </c>
      <c r="E38" s="38"/>
      <c r="F38" s="39" t="s">
        <v>51</v>
      </c>
      <c r="G38" s="39">
        <v>21900</v>
      </c>
      <c r="H38" s="35" t="s">
        <v>53</v>
      </c>
      <c r="I38" s="40" t="s">
        <v>74</v>
      </c>
    </row>
    <row r="39" spans="1:9" s="1" customFormat="1" ht="15" customHeight="1" x14ac:dyDescent="0.25">
      <c r="A39" s="35" t="s">
        <v>75</v>
      </c>
      <c r="B39" s="35" t="s">
        <v>71</v>
      </c>
      <c r="C39" s="43" t="s">
        <v>62</v>
      </c>
      <c r="D39" s="48">
        <v>1.0999999999999999E-2</v>
      </c>
      <c r="E39" s="38"/>
      <c r="F39" s="39" t="s">
        <v>51</v>
      </c>
      <c r="G39" s="39">
        <v>21900</v>
      </c>
      <c r="H39" s="35" t="s">
        <v>76</v>
      </c>
      <c r="I39" s="40" t="s">
        <v>77</v>
      </c>
    </row>
    <row r="40" spans="1:9" s="29" customFormat="1" ht="15.75" customHeight="1" x14ac:dyDescent="0.25">
      <c r="A40" s="35" t="s">
        <v>78</v>
      </c>
      <c r="B40" s="36" t="s">
        <v>65</v>
      </c>
      <c r="C40" s="49" t="s">
        <v>79</v>
      </c>
      <c r="D40" s="44">
        <v>0.98399999999999999</v>
      </c>
      <c r="E40" s="38"/>
      <c r="F40" s="39" t="s">
        <v>80</v>
      </c>
      <c r="G40" s="50">
        <v>169000</v>
      </c>
      <c r="H40" s="35" t="s">
        <v>34</v>
      </c>
      <c r="I40" s="40" t="s">
        <v>81</v>
      </c>
    </row>
    <row r="41" spans="1:9" s="29" customFormat="1" ht="15.75" customHeight="1" x14ac:dyDescent="0.25">
      <c r="A41" s="35" t="s">
        <v>82</v>
      </c>
      <c r="B41" s="36" t="s">
        <v>65</v>
      </c>
      <c r="C41" s="49" t="s">
        <v>83</v>
      </c>
      <c r="D41" s="44">
        <f>1.065-0.528</f>
        <v>0.53699999999999992</v>
      </c>
      <c r="E41" s="38"/>
      <c r="F41" s="39"/>
      <c r="G41" s="39">
        <v>77900</v>
      </c>
      <c r="H41" s="35" t="s">
        <v>53</v>
      </c>
      <c r="I41" s="40" t="s">
        <v>84</v>
      </c>
    </row>
    <row r="42" spans="1:9" s="29" customFormat="1" ht="15.75" customHeight="1" x14ac:dyDescent="0.25">
      <c r="A42" s="35" t="s">
        <v>85</v>
      </c>
      <c r="B42" s="36" t="s">
        <v>65</v>
      </c>
      <c r="C42" s="49" t="s">
        <v>86</v>
      </c>
      <c r="D42" s="44"/>
      <c r="E42" s="38">
        <v>0.79</v>
      </c>
      <c r="F42" s="39"/>
      <c r="G42" s="39">
        <v>83900</v>
      </c>
      <c r="H42" s="35" t="s">
        <v>53</v>
      </c>
      <c r="I42" s="40" t="s">
        <v>87</v>
      </c>
    </row>
    <row r="43" spans="1:9" s="29" customFormat="1" ht="15.75" customHeight="1" x14ac:dyDescent="0.25">
      <c r="A43" s="35" t="s">
        <v>88</v>
      </c>
      <c r="B43" s="36" t="s">
        <v>65</v>
      </c>
      <c r="C43" s="49" t="s">
        <v>83</v>
      </c>
      <c r="D43" s="44">
        <v>0.5</v>
      </c>
      <c r="E43" s="38"/>
      <c r="F43" s="39"/>
      <c r="G43" s="39">
        <v>75900</v>
      </c>
      <c r="H43" s="35" t="s">
        <v>53</v>
      </c>
      <c r="I43" s="40" t="s">
        <v>89</v>
      </c>
    </row>
    <row r="44" spans="1:9" s="29" customFormat="1" ht="15.75" customHeight="1" x14ac:dyDescent="0.25">
      <c r="A44" s="35" t="s">
        <v>90</v>
      </c>
      <c r="B44" s="36" t="s">
        <v>65</v>
      </c>
      <c r="C44" s="49" t="s">
        <v>86</v>
      </c>
      <c r="D44" s="44"/>
      <c r="E44" s="38">
        <v>1.335</v>
      </c>
      <c r="F44" s="39"/>
      <c r="G44" s="39">
        <v>83900</v>
      </c>
      <c r="H44" s="35" t="s">
        <v>53</v>
      </c>
      <c r="I44" s="40" t="s">
        <v>87</v>
      </c>
    </row>
    <row r="45" spans="1:9" s="29" customFormat="1" ht="15.75" customHeight="1" x14ac:dyDescent="0.25">
      <c r="A45" s="35" t="s">
        <v>90</v>
      </c>
      <c r="B45" s="36" t="s">
        <v>65</v>
      </c>
      <c r="C45" s="49" t="s">
        <v>79</v>
      </c>
      <c r="D45" s="44">
        <v>2.73</v>
      </c>
      <c r="E45" s="38"/>
      <c r="F45" s="39" t="s">
        <v>80</v>
      </c>
      <c r="G45" s="39">
        <v>79900</v>
      </c>
      <c r="H45" s="35" t="s">
        <v>53</v>
      </c>
      <c r="I45" s="40" t="s">
        <v>91</v>
      </c>
    </row>
    <row r="46" spans="1:9" s="29" customFormat="1" ht="15.75" customHeight="1" x14ac:dyDescent="0.25">
      <c r="A46" s="35" t="s">
        <v>92</v>
      </c>
      <c r="B46" s="36" t="s">
        <v>65</v>
      </c>
      <c r="C46" s="49" t="s">
        <v>79</v>
      </c>
      <c r="D46" s="44"/>
      <c r="E46" s="38">
        <v>0.96499999999999997</v>
      </c>
      <c r="F46" s="39"/>
      <c r="G46" s="39">
        <v>83900</v>
      </c>
      <c r="H46" s="35" t="s">
        <v>53</v>
      </c>
      <c r="I46" s="40" t="s">
        <v>87</v>
      </c>
    </row>
    <row r="47" spans="1:9" s="29" customFormat="1" ht="15.75" customHeight="1" x14ac:dyDescent="0.25">
      <c r="A47" s="35" t="s">
        <v>93</v>
      </c>
      <c r="B47" s="35" t="s">
        <v>47</v>
      </c>
      <c r="C47" s="43">
        <v>10</v>
      </c>
      <c r="D47" s="44">
        <v>5.0000000000000001E-3</v>
      </c>
      <c r="E47" s="38"/>
      <c r="F47" s="39" t="s">
        <v>51</v>
      </c>
      <c r="G47" s="39">
        <v>21900</v>
      </c>
      <c r="H47" s="35" t="s">
        <v>25</v>
      </c>
      <c r="I47" s="40" t="s">
        <v>94</v>
      </c>
    </row>
    <row r="48" spans="1:9" s="29" customFormat="1" ht="15.75" customHeight="1" x14ac:dyDescent="0.25">
      <c r="A48" s="35" t="s">
        <v>95</v>
      </c>
      <c r="B48" s="35" t="s">
        <v>71</v>
      </c>
      <c r="C48" s="43">
        <v>20</v>
      </c>
      <c r="D48" s="44">
        <v>2.7E-2</v>
      </c>
      <c r="E48" s="38"/>
      <c r="F48" s="39" t="s">
        <v>80</v>
      </c>
      <c r="G48" s="39">
        <v>84900</v>
      </c>
      <c r="H48" s="35" t="s">
        <v>25</v>
      </c>
      <c r="I48" s="40" t="s">
        <v>96</v>
      </c>
    </row>
    <row r="49" spans="1:9" s="29" customFormat="1" ht="15.75" customHeight="1" x14ac:dyDescent="0.25">
      <c r="A49" s="35" t="s">
        <v>97</v>
      </c>
      <c r="B49" s="35" t="s">
        <v>71</v>
      </c>
      <c r="C49" s="43">
        <v>20</v>
      </c>
      <c r="D49" s="44">
        <v>8.7999999999999995E-2</v>
      </c>
      <c r="E49" s="38"/>
      <c r="F49" s="39" t="s">
        <v>80</v>
      </c>
      <c r="G49" s="39">
        <v>84900</v>
      </c>
      <c r="H49" s="35" t="s">
        <v>25</v>
      </c>
      <c r="I49" s="40" t="s">
        <v>98</v>
      </c>
    </row>
    <row r="50" spans="1:9" s="29" customFormat="1" ht="15.75" customHeight="1" x14ac:dyDescent="0.25">
      <c r="A50" s="35" t="s">
        <v>99</v>
      </c>
      <c r="B50" s="35" t="s">
        <v>47</v>
      </c>
      <c r="C50" s="43">
        <v>10</v>
      </c>
      <c r="D50" s="44">
        <v>2.8000000000000001E-2</v>
      </c>
      <c r="E50" s="38"/>
      <c r="F50" s="39" t="s">
        <v>51</v>
      </c>
      <c r="G50" s="39">
        <v>42900</v>
      </c>
      <c r="H50" s="35" t="s">
        <v>25</v>
      </c>
      <c r="I50" s="40" t="s">
        <v>100</v>
      </c>
    </row>
    <row r="51" spans="1:9" s="29" customFormat="1" ht="15.75" customHeight="1" x14ac:dyDescent="0.25">
      <c r="A51" s="35" t="s">
        <v>101</v>
      </c>
      <c r="B51" s="36" t="s">
        <v>65</v>
      </c>
      <c r="C51" s="49" t="s">
        <v>79</v>
      </c>
      <c r="D51" s="44">
        <v>2.355</v>
      </c>
      <c r="E51" s="38"/>
      <c r="F51" s="39" t="s">
        <v>80</v>
      </c>
      <c r="G51" s="39">
        <v>82900</v>
      </c>
      <c r="H51" s="35" t="s">
        <v>53</v>
      </c>
      <c r="I51" s="40" t="s">
        <v>102</v>
      </c>
    </row>
    <row r="52" spans="1:9" s="29" customFormat="1" ht="15.75" customHeight="1" x14ac:dyDescent="0.25">
      <c r="A52" s="35" t="s">
        <v>103</v>
      </c>
      <c r="B52" s="36" t="s">
        <v>65</v>
      </c>
      <c r="C52" s="49" t="s">
        <v>104</v>
      </c>
      <c r="D52" s="44"/>
      <c r="E52" s="38">
        <v>0.14000000000000001</v>
      </c>
      <c r="F52" s="39"/>
      <c r="G52" s="39">
        <v>79900</v>
      </c>
      <c r="H52" s="35" t="s">
        <v>53</v>
      </c>
      <c r="I52" s="40" t="s">
        <v>87</v>
      </c>
    </row>
    <row r="53" spans="1:9" s="29" customFormat="1" ht="15.75" customHeight="1" x14ac:dyDescent="0.25">
      <c r="A53" s="35" t="s">
        <v>103</v>
      </c>
      <c r="B53" s="36" t="s">
        <v>65</v>
      </c>
      <c r="C53" s="49" t="s">
        <v>79</v>
      </c>
      <c r="D53" s="44">
        <v>0.94699999999999995</v>
      </c>
      <c r="E53" s="38"/>
      <c r="F53" s="39" t="s">
        <v>80</v>
      </c>
      <c r="G53" s="39">
        <v>83900</v>
      </c>
      <c r="H53" s="35" t="s">
        <v>53</v>
      </c>
      <c r="I53" s="40" t="s">
        <v>105</v>
      </c>
    </row>
    <row r="54" spans="1:9" s="29" customFormat="1" ht="15.75" customHeight="1" x14ac:dyDescent="0.25">
      <c r="A54" s="35" t="s">
        <v>106</v>
      </c>
      <c r="B54" s="36" t="s">
        <v>65</v>
      </c>
      <c r="C54" s="43" t="s">
        <v>79</v>
      </c>
      <c r="D54" s="44">
        <f>15.486+5.805-0.395-0.62-1.644-1.36-0.726</f>
        <v>16.546000000000003</v>
      </c>
      <c r="E54" s="38"/>
      <c r="F54" s="39">
        <v>65900</v>
      </c>
      <c r="G54" s="39">
        <v>69900</v>
      </c>
      <c r="H54" s="35" t="s">
        <v>53</v>
      </c>
      <c r="I54" s="40" t="s">
        <v>107</v>
      </c>
    </row>
    <row r="55" spans="1:9" s="29" customFormat="1" ht="15.75" customHeight="1" x14ac:dyDescent="0.25">
      <c r="A55" s="35" t="s">
        <v>106</v>
      </c>
      <c r="B55" s="36" t="s">
        <v>65</v>
      </c>
      <c r="C55" s="49" t="s">
        <v>83</v>
      </c>
      <c r="D55" s="44"/>
      <c r="E55" s="38">
        <v>3.02</v>
      </c>
      <c r="F55" s="39"/>
      <c r="G55" s="39">
        <v>73900</v>
      </c>
      <c r="H55" s="35" t="s">
        <v>53</v>
      </c>
      <c r="I55" s="40" t="s">
        <v>87</v>
      </c>
    </row>
    <row r="56" spans="1:9" s="29" customFormat="1" ht="15.75" customHeight="1" x14ac:dyDescent="0.25">
      <c r="A56" s="35" t="s">
        <v>108</v>
      </c>
      <c r="B56" s="36" t="s">
        <v>65</v>
      </c>
      <c r="C56" s="49" t="s">
        <v>109</v>
      </c>
      <c r="D56" s="51">
        <f>12.201-1.188-0.924-3.082-1.956</f>
        <v>5.0510000000000002</v>
      </c>
      <c r="E56" s="38"/>
      <c r="F56" s="39">
        <v>71900</v>
      </c>
      <c r="G56" s="39">
        <v>75900</v>
      </c>
      <c r="H56" s="35" t="s">
        <v>53</v>
      </c>
      <c r="I56" s="40" t="s">
        <v>110</v>
      </c>
    </row>
    <row r="57" spans="1:9" s="29" customFormat="1" ht="15.75" customHeight="1" x14ac:dyDescent="0.25">
      <c r="A57" s="35" t="s">
        <v>111</v>
      </c>
      <c r="B57" s="36" t="s">
        <v>65</v>
      </c>
      <c r="C57" s="49" t="s">
        <v>83</v>
      </c>
      <c r="D57" s="44"/>
      <c r="E57" s="38">
        <v>5.3049999999999997</v>
      </c>
      <c r="F57" s="39"/>
      <c r="G57" s="39">
        <v>74900</v>
      </c>
      <c r="H57" s="35" t="s">
        <v>53</v>
      </c>
      <c r="I57" s="40" t="s">
        <v>87</v>
      </c>
    </row>
    <row r="58" spans="1:9" s="29" customFormat="1" ht="15.75" customHeight="1" x14ac:dyDescent="0.25">
      <c r="A58" s="35" t="s">
        <v>112</v>
      </c>
      <c r="B58" s="36" t="s">
        <v>65</v>
      </c>
      <c r="C58" s="43">
        <v>20</v>
      </c>
      <c r="D58" s="44">
        <v>3.3000000000000002E-2</v>
      </c>
      <c r="E58" s="38"/>
      <c r="F58" s="39" t="s">
        <v>80</v>
      </c>
      <c r="G58" s="39">
        <v>82900</v>
      </c>
      <c r="H58" s="35" t="s">
        <v>25</v>
      </c>
      <c r="I58" s="40" t="s">
        <v>96</v>
      </c>
    </row>
    <row r="59" spans="1:9" s="29" customFormat="1" ht="15.75" customHeight="1" x14ac:dyDescent="0.25">
      <c r="A59" s="35" t="s">
        <v>113</v>
      </c>
      <c r="B59" s="36" t="s">
        <v>65</v>
      </c>
      <c r="C59" s="43" t="s">
        <v>79</v>
      </c>
      <c r="D59" s="44">
        <v>0.22</v>
      </c>
      <c r="E59" s="38"/>
      <c r="F59" s="39"/>
      <c r="G59" s="39">
        <v>79900</v>
      </c>
      <c r="H59" s="35" t="s">
        <v>53</v>
      </c>
      <c r="I59" s="40" t="s">
        <v>114</v>
      </c>
    </row>
    <row r="60" spans="1:9" s="53" customFormat="1" ht="15.75" customHeight="1" x14ac:dyDescent="0.25">
      <c r="A60" s="35" t="s">
        <v>115</v>
      </c>
      <c r="B60" s="36" t="s">
        <v>65</v>
      </c>
      <c r="C60" s="43" t="s">
        <v>79</v>
      </c>
      <c r="D60" s="44">
        <v>5.0999999999999997E-2</v>
      </c>
      <c r="E60" s="38"/>
      <c r="F60" s="39"/>
      <c r="G60" s="39">
        <v>59900</v>
      </c>
      <c r="H60" s="52" t="s">
        <v>53</v>
      </c>
      <c r="I60" s="40" t="s">
        <v>116</v>
      </c>
    </row>
    <row r="61" spans="1:9" s="53" customFormat="1" ht="15.75" customHeight="1" x14ac:dyDescent="0.25">
      <c r="A61" s="35" t="s">
        <v>115</v>
      </c>
      <c r="B61" s="36" t="s">
        <v>65</v>
      </c>
      <c r="C61" s="43" t="s">
        <v>79</v>
      </c>
      <c r="D61" s="48">
        <v>2.165</v>
      </c>
      <c r="E61" s="54"/>
      <c r="F61" s="55"/>
      <c r="G61" s="56">
        <v>64900</v>
      </c>
      <c r="H61" s="35" t="s">
        <v>117</v>
      </c>
      <c r="I61" s="57" t="s">
        <v>118</v>
      </c>
    </row>
    <row r="62" spans="1:9" s="53" customFormat="1" ht="15.75" customHeight="1" x14ac:dyDescent="0.25">
      <c r="A62" s="35" t="s">
        <v>119</v>
      </c>
      <c r="B62" s="36" t="s">
        <v>65</v>
      </c>
      <c r="C62" s="49">
        <v>10</v>
      </c>
      <c r="D62" s="44"/>
      <c r="E62" s="44">
        <v>2</v>
      </c>
      <c r="F62" s="39"/>
      <c r="G62" s="39">
        <v>64900</v>
      </c>
      <c r="H62" s="58" t="s">
        <v>53</v>
      </c>
      <c r="I62" s="57" t="s">
        <v>87</v>
      </c>
    </row>
    <row r="63" spans="1:9" s="53" customFormat="1" ht="15.75" customHeight="1" x14ac:dyDescent="0.25">
      <c r="A63" s="35" t="s">
        <v>120</v>
      </c>
      <c r="B63" s="36" t="s">
        <v>65</v>
      </c>
      <c r="C63" s="43" t="s">
        <v>79</v>
      </c>
      <c r="D63" s="59">
        <v>1.915</v>
      </c>
      <c r="E63" s="60"/>
      <c r="F63" s="61">
        <v>63900</v>
      </c>
      <c r="G63" s="61">
        <v>69900</v>
      </c>
      <c r="H63" s="58" t="s">
        <v>53</v>
      </c>
      <c r="I63" s="40" t="s">
        <v>121</v>
      </c>
    </row>
    <row r="64" spans="1:9" s="29" customFormat="1" ht="15.75" customHeight="1" x14ac:dyDescent="0.25">
      <c r="A64" s="35" t="s">
        <v>122</v>
      </c>
      <c r="B64" s="36" t="s">
        <v>65</v>
      </c>
      <c r="C64" s="43">
        <v>20</v>
      </c>
      <c r="D64" s="44">
        <v>1.1479999999999999</v>
      </c>
      <c r="E64" s="38"/>
      <c r="F64" s="39" t="s">
        <v>80</v>
      </c>
      <c r="G64" s="39">
        <v>74900</v>
      </c>
      <c r="H64" s="35" t="s">
        <v>25</v>
      </c>
      <c r="I64" s="40" t="s">
        <v>123</v>
      </c>
    </row>
    <row r="65" spans="1:9" s="29" customFormat="1" ht="15.75" customHeight="1" x14ac:dyDescent="0.25">
      <c r="A65" s="35" t="s">
        <v>124</v>
      </c>
      <c r="B65" s="36" t="s">
        <v>65</v>
      </c>
      <c r="C65" s="43" t="s">
        <v>79</v>
      </c>
      <c r="D65" s="44">
        <v>0.35499999999999998</v>
      </c>
      <c r="E65" s="38"/>
      <c r="F65" s="39">
        <v>63900</v>
      </c>
      <c r="G65" s="39">
        <v>69900</v>
      </c>
      <c r="H65" s="35" t="s">
        <v>53</v>
      </c>
      <c r="I65" s="40" t="s">
        <v>125</v>
      </c>
    </row>
    <row r="66" spans="1:9" s="29" customFormat="1" ht="15.75" customHeight="1" x14ac:dyDescent="0.25">
      <c r="A66" s="35" t="s">
        <v>126</v>
      </c>
      <c r="B66" s="35" t="s">
        <v>47</v>
      </c>
      <c r="C66" s="43"/>
      <c r="D66" s="44">
        <v>6.3E-2</v>
      </c>
      <c r="E66" s="38"/>
      <c r="F66" s="39" t="s">
        <v>51</v>
      </c>
      <c r="G66" s="39">
        <v>21900</v>
      </c>
      <c r="H66" s="35" t="s">
        <v>53</v>
      </c>
      <c r="I66" s="40" t="s">
        <v>127</v>
      </c>
    </row>
    <row r="67" spans="1:9" s="1" customFormat="1" ht="15" customHeight="1" x14ac:dyDescent="0.25">
      <c r="A67" s="35" t="s">
        <v>128</v>
      </c>
      <c r="B67" s="36" t="s">
        <v>65</v>
      </c>
      <c r="C67" s="43">
        <v>20</v>
      </c>
      <c r="D67" s="44">
        <f>0.467-0.098</f>
        <v>0.36899999999999999</v>
      </c>
      <c r="E67" s="38"/>
      <c r="F67" s="39" t="s">
        <v>80</v>
      </c>
      <c r="G67" s="39">
        <v>62900</v>
      </c>
      <c r="H67" s="35" t="s">
        <v>25</v>
      </c>
      <c r="I67" s="40" t="s">
        <v>129</v>
      </c>
    </row>
    <row r="68" spans="1:9" s="1" customFormat="1" ht="15" customHeight="1" x14ac:dyDescent="0.25">
      <c r="A68" s="35" t="s">
        <v>130</v>
      </c>
      <c r="B68" s="36" t="s">
        <v>65</v>
      </c>
      <c r="C68" s="49" t="s">
        <v>83</v>
      </c>
      <c r="D68" s="38">
        <v>2.48</v>
      </c>
      <c r="E68" s="38"/>
      <c r="F68" s="39"/>
      <c r="G68" s="62">
        <v>72900</v>
      </c>
      <c r="H68" s="35" t="s">
        <v>76</v>
      </c>
      <c r="I68" s="40" t="s">
        <v>131</v>
      </c>
    </row>
    <row r="69" spans="1:9" s="29" customFormat="1" ht="15.75" customHeight="1" x14ac:dyDescent="0.25">
      <c r="A69" s="35" t="s">
        <v>132</v>
      </c>
      <c r="B69" s="36" t="s">
        <v>65</v>
      </c>
      <c r="C69" s="49" t="s">
        <v>83</v>
      </c>
      <c r="D69" s="38">
        <v>0.185</v>
      </c>
      <c r="E69" s="38"/>
      <c r="F69" s="39" t="s">
        <v>80</v>
      </c>
      <c r="G69" s="62">
        <v>65900</v>
      </c>
      <c r="H69" s="35" t="s">
        <v>25</v>
      </c>
      <c r="I69" s="40" t="s">
        <v>133</v>
      </c>
    </row>
    <row r="70" spans="1:9" s="29" customFormat="1" ht="15.75" customHeight="1" x14ac:dyDescent="0.25">
      <c r="A70" s="35" t="s">
        <v>134</v>
      </c>
      <c r="B70" s="36" t="s">
        <v>65</v>
      </c>
      <c r="C70" s="49" t="s">
        <v>109</v>
      </c>
      <c r="D70" s="44">
        <f>5.43-0.543</f>
        <v>4.8869999999999996</v>
      </c>
      <c r="E70" s="44"/>
      <c r="F70" s="39">
        <v>75900</v>
      </c>
      <c r="G70" s="39">
        <v>81900</v>
      </c>
      <c r="H70" s="35" t="s">
        <v>53</v>
      </c>
      <c r="I70" s="40" t="s">
        <v>135</v>
      </c>
    </row>
    <row r="71" spans="1:9" s="29" customFormat="1" ht="15.75" customHeight="1" x14ac:dyDescent="0.25">
      <c r="A71" s="35" t="s">
        <v>136</v>
      </c>
      <c r="B71" s="36" t="s">
        <v>65</v>
      </c>
      <c r="C71" s="49" t="s">
        <v>109</v>
      </c>
      <c r="D71" s="44">
        <v>0.99</v>
      </c>
      <c r="E71" s="38"/>
      <c r="F71" s="39">
        <v>72900</v>
      </c>
      <c r="G71" s="39">
        <v>81900</v>
      </c>
      <c r="H71" s="35" t="s">
        <v>53</v>
      </c>
      <c r="I71" s="40" t="s">
        <v>137</v>
      </c>
    </row>
    <row r="72" spans="1:9" s="29" customFormat="1" ht="15.75" customHeight="1" x14ac:dyDescent="0.25">
      <c r="A72" s="35" t="s">
        <v>138</v>
      </c>
      <c r="B72" s="36" t="s">
        <v>65</v>
      </c>
      <c r="C72" s="49">
        <v>20</v>
      </c>
      <c r="D72" s="38">
        <v>5.0999999999999997E-2</v>
      </c>
      <c r="E72" s="38"/>
      <c r="F72" s="39"/>
      <c r="G72" s="62">
        <v>69900</v>
      </c>
      <c r="H72" s="35" t="s">
        <v>25</v>
      </c>
      <c r="I72" s="40" t="s">
        <v>139</v>
      </c>
    </row>
    <row r="73" spans="1:9" s="29" customFormat="1" ht="15.75" customHeight="1" x14ac:dyDescent="0.25">
      <c r="A73" s="35" t="s">
        <v>140</v>
      </c>
      <c r="B73" s="36" t="s">
        <v>65</v>
      </c>
      <c r="C73" s="49">
        <v>20</v>
      </c>
      <c r="D73" s="38">
        <f>4.985-1.032</f>
        <v>3.9530000000000003</v>
      </c>
      <c r="E73" s="38"/>
      <c r="F73" s="39" t="s">
        <v>141</v>
      </c>
      <c r="G73" s="62">
        <v>71900</v>
      </c>
      <c r="H73" s="35" t="s">
        <v>25</v>
      </c>
      <c r="I73" s="40" t="s">
        <v>142</v>
      </c>
    </row>
    <row r="74" spans="1:9" s="29" customFormat="1" ht="15.75" customHeight="1" x14ac:dyDescent="0.25">
      <c r="A74" s="35" t="s">
        <v>143</v>
      </c>
      <c r="B74" s="35" t="s">
        <v>47</v>
      </c>
      <c r="C74" s="43">
        <v>10</v>
      </c>
      <c r="D74" s="44">
        <v>9.0999999999999998E-2</v>
      </c>
      <c r="E74" s="38"/>
      <c r="F74" s="39" t="s">
        <v>80</v>
      </c>
      <c r="G74" s="39">
        <v>29900</v>
      </c>
      <c r="H74" s="35" t="s">
        <v>25</v>
      </c>
      <c r="I74" s="40" t="s">
        <v>144</v>
      </c>
    </row>
    <row r="75" spans="1:9" s="29" customFormat="1" ht="15.75" customHeight="1" x14ac:dyDescent="0.25">
      <c r="A75" s="35" t="s">
        <v>143</v>
      </c>
      <c r="B75" s="35" t="s">
        <v>47</v>
      </c>
      <c r="C75" s="43">
        <v>20</v>
      </c>
      <c r="D75" s="44">
        <v>6.4000000000000001E-2</v>
      </c>
      <c r="E75" s="38"/>
      <c r="F75" s="39" t="s">
        <v>80</v>
      </c>
      <c r="G75" s="39">
        <v>29900</v>
      </c>
      <c r="H75" s="35" t="s">
        <v>25</v>
      </c>
      <c r="I75" s="40" t="s">
        <v>145</v>
      </c>
    </row>
    <row r="76" spans="1:9" s="29" customFormat="1" ht="15.75" customHeight="1" x14ac:dyDescent="0.25">
      <c r="A76" s="35" t="s">
        <v>146</v>
      </c>
      <c r="B76" s="36" t="s">
        <v>65</v>
      </c>
      <c r="C76" s="49" t="s">
        <v>147</v>
      </c>
      <c r="D76" s="38">
        <v>0.91</v>
      </c>
      <c r="E76" s="38"/>
      <c r="F76" s="39"/>
      <c r="G76" s="62">
        <v>75900</v>
      </c>
      <c r="H76" s="35" t="s">
        <v>53</v>
      </c>
      <c r="I76" s="40" t="s">
        <v>148</v>
      </c>
    </row>
    <row r="77" spans="1:9" s="29" customFormat="1" ht="15.75" customHeight="1" x14ac:dyDescent="0.25">
      <c r="A77" s="35" t="s">
        <v>149</v>
      </c>
      <c r="B77" s="36" t="s">
        <v>65</v>
      </c>
      <c r="C77" s="49" t="s">
        <v>83</v>
      </c>
      <c r="D77" s="38">
        <v>1.9730000000000001</v>
      </c>
      <c r="E77" s="38"/>
      <c r="F77" s="39" t="s">
        <v>80</v>
      </c>
      <c r="G77" s="62">
        <v>79900</v>
      </c>
      <c r="H77" s="35" t="s">
        <v>53</v>
      </c>
      <c r="I77" s="40" t="s">
        <v>150</v>
      </c>
    </row>
    <row r="78" spans="1:9" s="29" customFormat="1" ht="15.75" customHeight="1" x14ac:dyDescent="0.25">
      <c r="A78" s="35" t="s">
        <v>151</v>
      </c>
      <c r="B78" s="36" t="s">
        <v>65</v>
      </c>
      <c r="C78" s="49" t="s">
        <v>83</v>
      </c>
      <c r="D78" s="38">
        <v>9.4E-2</v>
      </c>
      <c r="E78" s="38"/>
      <c r="F78" s="39" t="s">
        <v>80</v>
      </c>
      <c r="G78" s="62">
        <v>55900</v>
      </c>
      <c r="H78" s="35" t="s">
        <v>25</v>
      </c>
      <c r="I78" s="40" t="s">
        <v>139</v>
      </c>
    </row>
    <row r="79" spans="1:9" s="29" customFormat="1" ht="15.75" customHeight="1" x14ac:dyDescent="0.25">
      <c r="A79" s="35" t="s">
        <v>152</v>
      </c>
      <c r="B79" s="36" t="s">
        <v>65</v>
      </c>
      <c r="C79" s="49" t="s">
        <v>153</v>
      </c>
      <c r="D79" s="44">
        <f>0.52-0.088</f>
        <v>0.43200000000000005</v>
      </c>
      <c r="E79" s="38"/>
      <c r="F79" s="39"/>
      <c r="G79" s="39">
        <v>83900</v>
      </c>
      <c r="H79" s="35" t="s">
        <v>53</v>
      </c>
      <c r="I79" s="40" t="s">
        <v>154</v>
      </c>
    </row>
    <row r="80" spans="1:9" s="29" customFormat="1" ht="15.75" customHeight="1" x14ac:dyDescent="0.25">
      <c r="A80" s="35" t="s">
        <v>155</v>
      </c>
      <c r="B80" s="36" t="s">
        <v>65</v>
      </c>
      <c r="C80" s="49" t="s">
        <v>109</v>
      </c>
      <c r="D80" s="51">
        <f>0.211-0.065-0.024</f>
        <v>0.122</v>
      </c>
      <c r="E80" s="44"/>
      <c r="F80" s="39" t="s">
        <v>80</v>
      </c>
      <c r="G80" s="39">
        <v>64900</v>
      </c>
      <c r="H80" s="35" t="s">
        <v>53</v>
      </c>
      <c r="I80" s="40" t="s">
        <v>156</v>
      </c>
    </row>
    <row r="81" spans="1:9" s="29" customFormat="1" ht="15.75" customHeight="1" x14ac:dyDescent="0.25">
      <c r="A81" s="35" t="s">
        <v>157</v>
      </c>
      <c r="B81" s="36" t="s">
        <v>65</v>
      </c>
      <c r="C81" s="49" t="s">
        <v>83</v>
      </c>
      <c r="D81" s="44"/>
      <c r="E81" s="38">
        <v>1.05</v>
      </c>
      <c r="F81" s="39"/>
      <c r="G81" s="39">
        <v>59900</v>
      </c>
      <c r="H81" s="35" t="s">
        <v>158</v>
      </c>
      <c r="I81" s="40" t="s">
        <v>87</v>
      </c>
    </row>
    <row r="82" spans="1:9" s="29" customFormat="1" ht="15.75" customHeight="1" x14ac:dyDescent="0.25">
      <c r="A82" s="35" t="s">
        <v>157</v>
      </c>
      <c r="B82" s="36" t="s">
        <v>65</v>
      </c>
      <c r="C82" s="49" t="s">
        <v>109</v>
      </c>
      <c r="D82" s="44">
        <f>5.283-0.629-1.904-1.057</f>
        <v>1.6930000000000001</v>
      </c>
      <c r="E82" s="38"/>
      <c r="F82" s="39"/>
      <c r="G82" s="39">
        <v>85900</v>
      </c>
      <c r="H82" s="35" t="s">
        <v>53</v>
      </c>
      <c r="I82" s="40" t="s">
        <v>148</v>
      </c>
    </row>
    <row r="83" spans="1:9" s="29" customFormat="1" ht="15.75" customHeight="1" x14ac:dyDescent="0.25">
      <c r="A83" s="35" t="s">
        <v>159</v>
      </c>
      <c r="B83" s="36" t="s">
        <v>65</v>
      </c>
      <c r="C83" s="43" t="s">
        <v>153</v>
      </c>
      <c r="D83" s="44">
        <f>1.027-0.42</f>
        <v>0.60699999999999998</v>
      </c>
      <c r="E83" s="41"/>
      <c r="F83" s="39" t="s">
        <v>80</v>
      </c>
      <c r="G83" s="39">
        <v>78900</v>
      </c>
      <c r="H83" s="35" t="s">
        <v>53</v>
      </c>
      <c r="I83" s="40" t="s">
        <v>160</v>
      </c>
    </row>
    <row r="84" spans="1:9" s="29" customFormat="1" ht="15.75" customHeight="1" x14ac:dyDescent="0.25">
      <c r="A84" s="35" t="s">
        <v>161</v>
      </c>
      <c r="B84" s="36" t="s">
        <v>65</v>
      </c>
      <c r="C84" s="43" t="s">
        <v>79</v>
      </c>
      <c r="D84" s="44">
        <f>0.76-0.176</f>
        <v>0.58400000000000007</v>
      </c>
      <c r="E84" s="38"/>
      <c r="F84" s="39">
        <v>71900</v>
      </c>
      <c r="G84" s="39">
        <v>75900</v>
      </c>
      <c r="H84" s="35" t="s">
        <v>53</v>
      </c>
      <c r="I84" s="40" t="s">
        <v>162</v>
      </c>
    </row>
    <row r="85" spans="1:9" s="29" customFormat="1" ht="15.75" customHeight="1" x14ac:dyDescent="0.25">
      <c r="A85" s="42" t="s">
        <v>163</v>
      </c>
      <c r="B85" s="36" t="s">
        <v>47</v>
      </c>
      <c r="C85" s="43" t="s">
        <v>62</v>
      </c>
      <c r="D85" s="44">
        <f>0.085-0.029</f>
        <v>5.6000000000000008E-2</v>
      </c>
      <c r="E85" s="38"/>
      <c r="F85" s="39" t="s">
        <v>51</v>
      </c>
      <c r="G85" s="39">
        <v>21900</v>
      </c>
      <c r="H85" s="35" t="s">
        <v>53</v>
      </c>
      <c r="I85" s="40" t="s">
        <v>164</v>
      </c>
    </row>
    <row r="86" spans="1:9" s="29" customFormat="1" ht="15.75" customHeight="1" x14ac:dyDescent="0.25">
      <c r="A86" s="35" t="s">
        <v>165</v>
      </c>
      <c r="B86" s="35" t="s">
        <v>47</v>
      </c>
      <c r="C86" s="43">
        <v>10</v>
      </c>
      <c r="D86" s="48">
        <v>0.315</v>
      </c>
      <c r="E86" s="38"/>
      <c r="F86" s="39" t="s">
        <v>80</v>
      </c>
      <c r="G86" s="39">
        <v>39900</v>
      </c>
      <c r="H86" s="35" t="s">
        <v>25</v>
      </c>
      <c r="I86" s="40" t="s">
        <v>166</v>
      </c>
    </row>
    <row r="87" spans="1:9" s="29" customFormat="1" ht="15.75" customHeight="1" x14ac:dyDescent="0.25">
      <c r="A87" s="35" t="s">
        <v>167</v>
      </c>
      <c r="B87" s="36" t="s">
        <v>65</v>
      </c>
      <c r="C87" s="49" t="s">
        <v>83</v>
      </c>
      <c r="D87" s="44">
        <v>0.16600000000000001</v>
      </c>
      <c r="E87" s="63"/>
      <c r="F87" s="39" t="s">
        <v>80</v>
      </c>
      <c r="G87" s="39">
        <v>56900</v>
      </c>
      <c r="H87" s="35" t="s">
        <v>25</v>
      </c>
      <c r="I87" s="40" t="s">
        <v>168</v>
      </c>
    </row>
    <row r="88" spans="1:9" s="29" customFormat="1" ht="15.75" customHeight="1" x14ac:dyDescent="0.25">
      <c r="A88" s="35" t="s">
        <v>169</v>
      </c>
      <c r="B88" s="36" t="s">
        <v>65</v>
      </c>
      <c r="C88" s="49">
        <v>45</v>
      </c>
      <c r="D88" s="44">
        <v>9.0999999999999998E-2</v>
      </c>
      <c r="E88" s="63"/>
      <c r="F88" s="39" t="s">
        <v>80</v>
      </c>
      <c r="G88" s="39">
        <v>56900</v>
      </c>
      <c r="H88" s="35" t="s">
        <v>53</v>
      </c>
      <c r="I88" s="40" t="s">
        <v>170</v>
      </c>
    </row>
    <row r="89" spans="1:9" s="29" customFormat="1" ht="15.75" customHeight="1" x14ac:dyDescent="0.25">
      <c r="A89" s="35" t="s">
        <v>171</v>
      </c>
      <c r="B89" s="36" t="s">
        <v>65</v>
      </c>
      <c r="C89" s="49" t="s">
        <v>83</v>
      </c>
      <c r="D89" s="38">
        <v>0.16</v>
      </c>
      <c r="E89" s="38"/>
      <c r="F89" s="39"/>
      <c r="G89" s="62">
        <v>65900</v>
      </c>
      <c r="H89" s="35" t="s">
        <v>25</v>
      </c>
      <c r="I89" s="40" t="s">
        <v>172</v>
      </c>
    </row>
    <row r="90" spans="1:9" s="1" customFormat="1" ht="15" customHeight="1" x14ac:dyDescent="0.25">
      <c r="A90" s="35" t="s">
        <v>173</v>
      </c>
      <c r="B90" s="36" t="s">
        <v>65</v>
      </c>
      <c r="C90" s="43">
        <v>20</v>
      </c>
      <c r="D90" s="38">
        <v>2.1800000000000002</v>
      </c>
      <c r="E90" s="38"/>
      <c r="F90" s="39"/>
      <c r="G90" s="62">
        <v>64900</v>
      </c>
      <c r="H90" s="35" t="s">
        <v>76</v>
      </c>
      <c r="I90" s="40" t="s">
        <v>174</v>
      </c>
    </row>
    <row r="91" spans="1:9" s="29" customFormat="1" ht="15.75" customHeight="1" x14ac:dyDescent="0.25">
      <c r="A91" s="35" t="s">
        <v>175</v>
      </c>
      <c r="B91" s="36" t="s">
        <v>65</v>
      </c>
      <c r="C91" s="49" t="s">
        <v>83</v>
      </c>
      <c r="D91" s="44">
        <v>7.0999999999999994E-2</v>
      </c>
      <c r="E91" s="63"/>
      <c r="F91" s="39" t="s">
        <v>80</v>
      </c>
      <c r="G91" s="39">
        <v>56900</v>
      </c>
      <c r="H91" s="35" t="s">
        <v>34</v>
      </c>
      <c r="I91" s="40" t="s">
        <v>176</v>
      </c>
    </row>
    <row r="92" spans="1:9" s="29" customFormat="1" ht="15.75" customHeight="1" x14ac:dyDescent="0.25">
      <c r="A92" s="35" t="s">
        <v>177</v>
      </c>
      <c r="B92" s="36" t="s">
        <v>65</v>
      </c>
      <c r="C92" s="49" t="s">
        <v>83</v>
      </c>
      <c r="D92" s="44">
        <v>0.29399999999999998</v>
      </c>
      <c r="E92" s="44"/>
      <c r="F92" s="39" t="s">
        <v>178</v>
      </c>
      <c r="G92" s="39">
        <v>71900</v>
      </c>
      <c r="H92" s="35" t="s">
        <v>53</v>
      </c>
      <c r="I92" s="40" t="s">
        <v>179</v>
      </c>
    </row>
    <row r="93" spans="1:9" s="29" customFormat="1" ht="15.75" customHeight="1" x14ac:dyDescent="0.25">
      <c r="A93" s="42" t="s">
        <v>180</v>
      </c>
      <c r="B93" s="36" t="s">
        <v>65</v>
      </c>
      <c r="C93" s="90" t="s">
        <v>181</v>
      </c>
      <c r="D93" s="44">
        <v>0.184</v>
      </c>
      <c r="E93" s="38"/>
      <c r="F93" s="39" t="s">
        <v>182</v>
      </c>
      <c r="G93" s="45">
        <v>35900</v>
      </c>
      <c r="H93" s="35" t="s">
        <v>25</v>
      </c>
      <c r="I93" s="40" t="s">
        <v>183</v>
      </c>
    </row>
    <row r="94" spans="1:9" s="29" customFormat="1" ht="15.75" customHeight="1" x14ac:dyDescent="0.25">
      <c r="A94" s="35" t="s">
        <v>184</v>
      </c>
      <c r="B94" s="36" t="s">
        <v>65</v>
      </c>
      <c r="C94" s="43" t="s">
        <v>109</v>
      </c>
      <c r="D94" s="44">
        <f>0.723-0.184-0.17</f>
        <v>0.36899999999999988</v>
      </c>
      <c r="E94" s="38"/>
      <c r="F94" s="39" t="s">
        <v>80</v>
      </c>
      <c r="G94" s="39">
        <v>59900</v>
      </c>
      <c r="H94" s="35" t="s">
        <v>25</v>
      </c>
      <c r="I94" s="40" t="s">
        <v>185</v>
      </c>
    </row>
    <row r="95" spans="1:9" s="29" customFormat="1" ht="15.75" customHeight="1" x14ac:dyDescent="0.25">
      <c r="A95" s="35" t="s">
        <v>186</v>
      </c>
      <c r="B95" s="36" t="s">
        <v>65</v>
      </c>
      <c r="C95" s="43">
        <v>20</v>
      </c>
      <c r="D95" s="44">
        <v>0.54</v>
      </c>
      <c r="E95" s="38"/>
      <c r="F95" s="39" t="s">
        <v>187</v>
      </c>
      <c r="G95" s="39">
        <v>65900</v>
      </c>
      <c r="H95" s="35" t="s">
        <v>53</v>
      </c>
      <c r="I95" s="40" t="s">
        <v>188</v>
      </c>
    </row>
    <row r="96" spans="1:9" s="29" customFormat="1" ht="15.75" customHeight="1" x14ac:dyDescent="0.25">
      <c r="A96" s="35" t="s">
        <v>189</v>
      </c>
      <c r="B96" s="36" t="s">
        <v>65</v>
      </c>
      <c r="C96" s="43" t="s">
        <v>190</v>
      </c>
      <c r="D96" s="44">
        <v>0.193</v>
      </c>
      <c r="E96" s="41"/>
      <c r="F96" s="39" t="s">
        <v>80</v>
      </c>
      <c r="G96" s="39">
        <v>71900</v>
      </c>
      <c r="H96" s="35" t="s">
        <v>25</v>
      </c>
      <c r="I96" s="40" t="s">
        <v>191</v>
      </c>
    </row>
    <row r="97" spans="1:9" s="29" customFormat="1" ht="15.75" customHeight="1" x14ac:dyDescent="0.25">
      <c r="A97" s="35" t="s">
        <v>189</v>
      </c>
      <c r="B97" s="36" t="s">
        <v>65</v>
      </c>
      <c r="C97" s="43" t="s">
        <v>153</v>
      </c>
      <c r="D97" s="44">
        <f>0.564+1.566-1.179-0.376-0.193</f>
        <v>0.38199999999999984</v>
      </c>
      <c r="E97" s="41"/>
      <c r="F97" s="39" t="s">
        <v>192</v>
      </c>
      <c r="G97" s="39">
        <v>75900</v>
      </c>
      <c r="H97" s="35" t="s">
        <v>68</v>
      </c>
      <c r="I97" s="40" t="s">
        <v>193</v>
      </c>
    </row>
    <row r="98" spans="1:9" s="29" customFormat="1" ht="15.75" customHeight="1" x14ac:dyDescent="0.25">
      <c r="A98" s="42" t="s">
        <v>194</v>
      </c>
      <c r="B98" s="36" t="s">
        <v>65</v>
      </c>
      <c r="C98" s="37" t="s">
        <v>181</v>
      </c>
      <c r="D98" s="44">
        <v>7.6999999999999999E-2</v>
      </c>
      <c r="E98" s="38"/>
      <c r="F98" s="39" t="s">
        <v>80</v>
      </c>
      <c r="G98" s="39">
        <v>56900</v>
      </c>
      <c r="H98" s="35" t="s">
        <v>25</v>
      </c>
      <c r="I98" s="40" t="s">
        <v>195</v>
      </c>
    </row>
    <row r="99" spans="1:9" s="29" customFormat="1" ht="15.75" customHeight="1" x14ac:dyDescent="0.25">
      <c r="A99" s="35" t="s">
        <v>196</v>
      </c>
      <c r="B99" s="36" t="s">
        <v>65</v>
      </c>
      <c r="C99" s="43" t="s">
        <v>197</v>
      </c>
      <c r="D99" s="44">
        <v>2.698</v>
      </c>
      <c r="E99" s="38"/>
      <c r="F99" s="39" t="s">
        <v>198</v>
      </c>
      <c r="G99" s="39">
        <v>64900</v>
      </c>
      <c r="H99" s="35" t="s">
        <v>25</v>
      </c>
      <c r="I99" s="40" t="s">
        <v>199</v>
      </c>
    </row>
    <row r="100" spans="1:9" s="29" customFormat="1" ht="15.75" customHeight="1" x14ac:dyDescent="0.25">
      <c r="A100" s="35" t="s">
        <v>200</v>
      </c>
      <c r="B100" s="36" t="s">
        <v>65</v>
      </c>
      <c r="C100" s="43" t="s">
        <v>190</v>
      </c>
      <c r="D100" s="44">
        <v>2.4319999999999999</v>
      </c>
      <c r="E100" s="41"/>
      <c r="F100" s="39" t="s">
        <v>201</v>
      </c>
      <c r="G100" s="39">
        <v>72900</v>
      </c>
      <c r="H100" s="35" t="s">
        <v>25</v>
      </c>
      <c r="I100" s="40" t="s">
        <v>202</v>
      </c>
    </row>
    <row r="101" spans="1:9" s="29" customFormat="1" ht="15.75" customHeight="1" x14ac:dyDescent="0.25">
      <c r="A101" s="35" t="s">
        <v>200</v>
      </c>
      <c r="B101" s="36" t="s">
        <v>65</v>
      </c>
      <c r="C101" s="43" t="s">
        <v>153</v>
      </c>
      <c r="D101" s="44">
        <v>0.22700000000000001</v>
      </c>
      <c r="E101" s="41"/>
      <c r="F101" s="39" t="s">
        <v>201</v>
      </c>
      <c r="G101" s="39">
        <v>75900</v>
      </c>
      <c r="H101" s="35" t="s">
        <v>25</v>
      </c>
      <c r="I101" s="40" t="s">
        <v>203</v>
      </c>
    </row>
    <row r="102" spans="1:9" s="29" customFormat="1" ht="15.75" customHeight="1" x14ac:dyDescent="0.25">
      <c r="A102" s="35" t="s">
        <v>200</v>
      </c>
      <c r="B102" s="36" t="s">
        <v>65</v>
      </c>
      <c r="C102" s="43" t="s">
        <v>109</v>
      </c>
      <c r="D102" s="44">
        <f>10.705+2.951-0.874-0.752-0.215-3.049-1.55-0.219</f>
        <v>6.9969999999999999</v>
      </c>
      <c r="E102" s="41"/>
      <c r="F102" s="39" t="s">
        <v>80</v>
      </c>
      <c r="G102" s="39">
        <v>79900</v>
      </c>
      <c r="H102" s="35" t="s">
        <v>68</v>
      </c>
      <c r="I102" s="40" t="s">
        <v>204</v>
      </c>
    </row>
    <row r="103" spans="1:9" s="29" customFormat="1" ht="15.75" customHeight="1" x14ac:dyDescent="0.25">
      <c r="A103" s="42" t="s">
        <v>205</v>
      </c>
      <c r="B103" s="36" t="s">
        <v>65</v>
      </c>
      <c r="C103" s="88" t="s">
        <v>62</v>
      </c>
      <c r="D103" s="44">
        <f>0.992+0.718-0.244-0.474</f>
        <v>0.99199999999999999</v>
      </c>
      <c r="E103" s="41"/>
      <c r="F103" s="39" t="s">
        <v>206</v>
      </c>
      <c r="G103" s="39">
        <v>56900</v>
      </c>
      <c r="H103" s="35" t="s">
        <v>68</v>
      </c>
      <c r="I103" s="40" t="s">
        <v>207</v>
      </c>
    </row>
    <row r="104" spans="1:9" s="29" customFormat="1" ht="15.75" customHeight="1" x14ac:dyDescent="0.25">
      <c r="A104" s="35" t="s">
        <v>208</v>
      </c>
      <c r="B104" s="36" t="s">
        <v>65</v>
      </c>
      <c r="C104" s="43">
        <v>20</v>
      </c>
      <c r="D104" s="44">
        <v>0.24299999999999999</v>
      </c>
      <c r="E104" s="41"/>
      <c r="F104" s="39"/>
      <c r="G104" s="39">
        <v>67900</v>
      </c>
      <c r="H104" s="35" t="s">
        <v>25</v>
      </c>
      <c r="I104" s="40" t="s">
        <v>191</v>
      </c>
    </row>
    <row r="105" spans="1:9" s="29" customFormat="1" ht="15.75" customHeight="1" x14ac:dyDescent="0.25">
      <c r="A105" s="35" t="s">
        <v>209</v>
      </c>
      <c r="B105" s="36" t="s">
        <v>65</v>
      </c>
      <c r="C105" s="43" t="s">
        <v>83</v>
      </c>
      <c r="D105" s="44"/>
      <c r="E105" s="38">
        <v>19.5</v>
      </c>
      <c r="F105" s="39"/>
      <c r="G105" s="39">
        <v>69900</v>
      </c>
      <c r="H105" s="35" t="s">
        <v>34</v>
      </c>
      <c r="I105" s="40" t="s">
        <v>87</v>
      </c>
    </row>
    <row r="106" spans="1:9" s="29" customFormat="1" ht="15.75" customHeight="1" x14ac:dyDescent="0.25">
      <c r="A106" s="35" t="s">
        <v>210</v>
      </c>
      <c r="B106" s="36" t="s">
        <v>65</v>
      </c>
      <c r="C106" s="43" t="s">
        <v>83</v>
      </c>
      <c r="D106" s="44">
        <v>0.38</v>
      </c>
      <c r="E106" s="38"/>
      <c r="F106" s="39" t="s">
        <v>211</v>
      </c>
      <c r="G106" s="39">
        <v>59900</v>
      </c>
      <c r="H106" s="35" t="s">
        <v>25</v>
      </c>
      <c r="I106" s="40" t="s">
        <v>179</v>
      </c>
    </row>
    <row r="107" spans="1:9" s="29" customFormat="1" ht="15.75" customHeight="1" x14ac:dyDescent="0.25">
      <c r="A107" s="35" t="s">
        <v>212</v>
      </c>
      <c r="B107" s="36" t="s">
        <v>65</v>
      </c>
      <c r="C107" s="43" t="s">
        <v>153</v>
      </c>
      <c r="D107" s="44">
        <f>0.346-0.25</f>
        <v>9.5999999999999974E-2</v>
      </c>
      <c r="E107" s="38"/>
      <c r="F107" s="39" t="s">
        <v>211</v>
      </c>
      <c r="G107" s="39">
        <v>59900</v>
      </c>
      <c r="H107" s="35" t="s">
        <v>25</v>
      </c>
      <c r="I107" s="40" t="s">
        <v>213</v>
      </c>
    </row>
    <row r="108" spans="1:9" s="29" customFormat="1" ht="15.75" customHeight="1" x14ac:dyDescent="0.25">
      <c r="A108" s="35" t="s">
        <v>214</v>
      </c>
      <c r="B108" s="36" t="s">
        <v>65</v>
      </c>
      <c r="C108" s="43" t="s">
        <v>83</v>
      </c>
      <c r="D108" s="44">
        <v>0.74</v>
      </c>
      <c r="E108" s="38"/>
      <c r="F108" s="39"/>
      <c r="G108" s="39">
        <v>71900</v>
      </c>
      <c r="H108" s="35" t="s">
        <v>53</v>
      </c>
      <c r="I108" s="40" t="s">
        <v>215</v>
      </c>
    </row>
    <row r="109" spans="1:9" s="29" customFormat="1" ht="15.75" customHeight="1" x14ac:dyDescent="0.25">
      <c r="A109" s="35" t="s">
        <v>212</v>
      </c>
      <c r="B109" s="36" t="s">
        <v>65</v>
      </c>
      <c r="C109" s="43" t="s">
        <v>153</v>
      </c>
      <c r="D109" s="44">
        <v>1.536</v>
      </c>
      <c r="E109" s="38"/>
      <c r="F109" s="39" t="s">
        <v>216</v>
      </c>
      <c r="G109" s="39">
        <v>75900</v>
      </c>
      <c r="H109" s="35" t="s">
        <v>53</v>
      </c>
      <c r="I109" s="40" t="s">
        <v>217</v>
      </c>
    </row>
    <row r="110" spans="1:9" s="29" customFormat="1" ht="15.75" customHeight="1" x14ac:dyDescent="0.25">
      <c r="A110" s="35" t="s">
        <v>212</v>
      </c>
      <c r="B110" s="36" t="s">
        <v>65</v>
      </c>
      <c r="C110" s="43" t="s">
        <v>109</v>
      </c>
      <c r="D110" s="44">
        <f>3.47-0.279</f>
        <v>3.1910000000000003</v>
      </c>
      <c r="E110" s="44"/>
      <c r="F110" s="39" t="s">
        <v>218</v>
      </c>
      <c r="G110" s="39">
        <v>79900</v>
      </c>
      <c r="H110" s="35" t="s">
        <v>53</v>
      </c>
      <c r="I110" s="40" t="s">
        <v>219</v>
      </c>
    </row>
    <row r="111" spans="1:9" s="29" customFormat="1" ht="15.75" customHeight="1" x14ac:dyDescent="0.25">
      <c r="A111" s="35" t="s">
        <v>220</v>
      </c>
      <c r="B111" s="36" t="s">
        <v>65</v>
      </c>
      <c r="C111" s="49" t="s">
        <v>109</v>
      </c>
      <c r="D111" s="44">
        <f>0.58-0.129</f>
        <v>0.45099999999999996</v>
      </c>
      <c r="E111" s="44"/>
      <c r="F111" s="39" t="s">
        <v>80</v>
      </c>
      <c r="G111" s="39">
        <v>59900</v>
      </c>
      <c r="H111" s="35" t="s">
        <v>53</v>
      </c>
      <c r="I111" s="40" t="s">
        <v>221</v>
      </c>
    </row>
    <row r="112" spans="1:9" s="29" customFormat="1" ht="15.75" customHeight="1" x14ac:dyDescent="0.25">
      <c r="A112" s="35" t="s">
        <v>222</v>
      </c>
      <c r="B112" s="36" t="s">
        <v>65</v>
      </c>
      <c r="C112" s="43" t="s">
        <v>223</v>
      </c>
      <c r="D112" s="44">
        <v>0.47899999999999998</v>
      </c>
      <c r="E112" s="38"/>
      <c r="F112" s="39" t="s">
        <v>224</v>
      </c>
      <c r="G112" s="39">
        <v>61900</v>
      </c>
      <c r="H112" s="35" t="s">
        <v>25</v>
      </c>
      <c r="I112" s="40" t="s">
        <v>225</v>
      </c>
    </row>
    <row r="113" spans="1:9" s="29" customFormat="1" ht="15.75" customHeight="1" x14ac:dyDescent="0.25">
      <c r="A113" s="35" t="s">
        <v>226</v>
      </c>
      <c r="B113" s="36" t="s">
        <v>65</v>
      </c>
      <c r="C113" s="43" t="s">
        <v>153</v>
      </c>
      <c r="D113" s="44">
        <v>0.86299999999999999</v>
      </c>
      <c r="E113" s="38"/>
      <c r="F113" s="39" t="s">
        <v>227</v>
      </c>
      <c r="G113" s="39">
        <v>69900</v>
      </c>
      <c r="H113" s="35" t="s">
        <v>53</v>
      </c>
      <c r="I113" s="40" t="s">
        <v>228</v>
      </c>
    </row>
    <row r="114" spans="1:9" s="29" customFormat="1" ht="15.75" customHeight="1" x14ac:dyDescent="0.25">
      <c r="A114" s="35" t="s">
        <v>226</v>
      </c>
      <c r="B114" s="36" t="s">
        <v>65</v>
      </c>
      <c r="C114" s="43" t="s">
        <v>109</v>
      </c>
      <c r="D114" s="44">
        <f>26.826-0.253-1.062-2.896-0.292-7.097-0.585+0.017-4.695+1.411-6.704</f>
        <v>4.6699999999999937</v>
      </c>
      <c r="E114" s="38">
        <v>14.66</v>
      </c>
      <c r="F114" s="39" t="s">
        <v>229</v>
      </c>
      <c r="G114" s="39">
        <v>70900</v>
      </c>
      <c r="H114" s="35" t="s">
        <v>53</v>
      </c>
      <c r="I114" s="40" t="s">
        <v>230</v>
      </c>
    </row>
    <row r="115" spans="1:9" s="29" customFormat="1" ht="15.75" customHeight="1" x14ac:dyDescent="0.25">
      <c r="A115" s="35" t="s">
        <v>231</v>
      </c>
      <c r="B115" s="36" t="s">
        <v>65</v>
      </c>
      <c r="C115" s="43" t="s">
        <v>232</v>
      </c>
      <c r="D115" s="44">
        <v>0.84099999999999997</v>
      </c>
      <c r="E115" s="38"/>
      <c r="F115" s="39" t="s">
        <v>233</v>
      </c>
      <c r="G115" s="39">
        <v>79900</v>
      </c>
      <c r="H115" s="35" t="s">
        <v>53</v>
      </c>
      <c r="I115" s="40" t="s">
        <v>188</v>
      </c>
    </row>
    <row r="116" spans="1:9" s="29" customFormat="1" ht="15.75" customHeight="1" x14ac:dyDescent="0.25">
      <c r="A116" s="35" t="s">
        <v>234</v>
      </c>
      <c r="B116" s="36" t="s">
        <v>65</v>
      </c>
      <c r="C116" s="43" t="s">
        <v>109</v>
      </c>
      <c r="D116" s="44">
        <v>4.9850000000000003</v>
      </c>
      <c r="E116" s="38"/>
      <c r="F116" s="39" t="s">
        <v>235</v>
      </c>
      <c r="G116" s="39">
        <v>70900</v>
      </c>
      <c r="H116" s="35" t="s">
        <v>53</v>
      </c>
      <c r="I116" s="40" t="s">
        <v>236</v>
      </c>
    </row>
    <row r="117" spans="1:9" s="29" customFormat="1" ht="15.75" customHeight="1" x14ac:dyDescent="0.25">
      <c r="A117" s="35" t="s">
        <v>237</v>
      </c>
      <c r="B117" s="36" t="s">
        <v>65</v>
      </c>
      <c r="C117" s="43">
        <v>20</v>
      </c>
      <c r="D117" s="44">
        <v>0.32200000000000001</v>
      </c>
      <c r="E117" s="38"/>
      <c r="F117" s="39" t="s">
        <v>80</v>
      </c>
      <c r="G117" s="39">
        <v>58900</v>
      </c>
      <c r="H117" s="35" t="s">
        <v>25</v>
      </c>
      <c r="I117" s="40" t="s">
        <v>238</v>
      </c>
    </row>
    <row r="118" spans="1:9" s="29" customFormat="1" ht="15.75" customHeight="1" x14ac:dyDescent="0.25">
      <c r="A118" s="35" t="s">
        <v>239</v>
      </c>
      <c r="B118" s="36" t="s">
        <v>65</v>
      </c>
      <c r="C118" s="43" t="s">
        <v>83</v>
      </c>
      <c r="D118" s="44">
        <v>0.3</v>
      </c>
      <c r="E118" s="38"/>
      <c r="F118" s="39" t="s">
        <v>240</v>
      </c>
      <c r="G118" s="39">
        <v>68900</v>
      </c>
      <c r="H118" s="35" t="s">
        <v>53</v>
      </c>
      <c r="I118" s="40" t="s">
        <v>241</v>
      </c>
    </row>
    <row r="119" spans="1:9" s="29" customFormat="1" ht="15.75" customHeight="1" x14ac:dyDescent="0.25">
      <c r="A119" s="35" t="s">
        <v>242</v>
      </c>
      <c r="B119" s="36" t="s">
        <v>65</v>
      </c>
      <c r="C119" s="43" t="s">
        <v>153</v>
      </c>
      <c r="D119" s="44">
        <v>0.27700000000000002</v>
      </c>
      <c r="E119" s="38"/>
      <c r="F119" s="39" t="s">
        <v>227</v>
      </c>
      <c r="G119" s="39">
        <v>69900</v>
      </c>
      <c r="H119" s="35" t="s">
        <v>53</v>
      </c>
      <c r="I119" s="40" t="s">
        <v>243</v>
      </c>
    </row>
    <row r="120" spans="1:9" s="29" customFormat="1" ht="15.75" customHeight="1" x14ac:dyDescent="0.25">
      <c r="A120" s="35" t="s">
        <v>242</v>
      </c>
      <c r="B120" s="36" t="s">
        <v>65</v>
      </c>
      <c r="C120" s="88" t="s">
        <v>109</v>
      </c>
      <c r="D120" s="44">
        <f>13.724-0.7-8.233-0.704+10.52-0.705</f>
        <v>13.901999999999999</v>
      </c>
      <c r="E120" s="38"/>
      <c r="F120" s="39" t="s">
        <v>244</v>
      </c>
      <c r="G120" s="39">
        <v>69900</v>
      </c>
      <c r="H120" s="35" t="s">
        <v>68</v>
      </c>
      <c r="I120" s="40" t="s">
        <v>487</v>
      </c>
    </row>
    <row r="121" spans="1:9" s="29" customFormat="1" ht="15.75" customHeight="1" x14ac:dyDescent="0.25">
      <c r="A121" s="35" t="s">
        <v>245</v>
      </c>
      <c r="B121" s="36" t="s">
        <v>65</v>
      </c>
      <c r="C121" s="43" t="s">
        <v>109</v>
      </c>
      <c r="D121" s="38">
        <v>0.23</v>
      </c>
      <c r="E121" s="38"/>
      <c r="F121" s="39" t="s">
        <v>246</v>
      </c>
      <c r="G121" s="62">
        <v>79900</v>
      </c>
      <c r="H121" s="35" t="s">
        <v>25</v>
      </c>
      <c r="I121" s="40" t="s">
        <v>139</v>
      </c>
    </row>
    <row r="122" spans="1:9" s="29" customFormat="1" ht="15.75" customHeight="1" x14ac:dyDescent="0.25">
      <c r="A122" s="35" t="s">
        <v>247</v>
      </c>
      <c r="B122" s="36" t="s">
        <v>65</v>
      </c>
      <c r="C122" s="43" t="s">
        <v>109</v>
      </c>
      <c r="D122" s="44">
        <v>0.34</v>
      </c>
      <c r="E122" s="38"/>
      <c r="F122" s="39" t="s">
        <v>80</v>
      </c>
      <c r="G122" s="39">
        <v>50900</v>
      </c>
      <c r="H122" s="35" t="s">
        <v>53</v>
      </c>
      <c r="I122" s="40" t="s">
        <v>241</v>
      </c>
    </row>
    <row r="123" spans="1:9" s="29" customFormat="1" ht="15.75" customHeight="1" x14ac:dyDescent="0.25">
      <c r="A123" s="35" t="s">
        <v>248</v>
      </c>
      <c r="B123" s="35" t="s">
        <v>47</v>
      </c>
      <c r="C123" s="43">
        <v>10</v>
      </c>
      <c r="D123" s="44">
        <v>0.15</v>
      </c>
      <c r="E123" s="38"/>
      <c r="F123" s="39" t="s">
        <v>80</v>
      </c>
      <c r="G123" s="39">
        <v>43900</v>
      </c>
      <c r="H123" s="35" t="s">
        <v>25</v>
      </c>
      <c r="I123" s="40" t="s">
        <v>96</v>
      </c>
    </row>
    <row r="124" spans="1:9" s="29" customFormat="1" ht="15.75" customHeight="1" x14ac:dyDescent="0.25">
      <c r="A124" s="35" t="s">
        <v>249</v>
      </c>
      <c r="B124" s="36" t="s">
        <v>65</v>
      </c>
      <c r="C124" s="43" t="s">
        <v>250</v>
      </c>
      <c r="D124" s="38">
        <v>0.29299999999999998</v>
      </c>
      <c r="E124" s="38"/>
      <c r="F124" s="39" t="s">
        <v>80</v>
      </c>
      <c r="G124" s="39">
        <v>43900</v>
      </c>
      <c r="H124" s="35" t="s">
        <v>53</v>
      </c>
      <c r="I124" s="40" t="s">
        <v>251</v>
      </c>
    </row>
    <row r="125" spans="1:9" s="29" customFormat="1" ht="15.75" customHeight="1" x14ac:dyDescent="0.25">
      <c r="A125" s="35" t="s">
        <v>252</v>
      </c>
      <c r="B125" s="36" t="s">
        <v>65</v>
      </c>
      <c r="C125" s="43">
        <v>20</v>
      </c>
      <c r="D125" s="44">
        <f>0.367-0.187</f>
        <v>0.18</v>
      </c>
      <c r="E125" s="38"/>
      <c r="F125" s="39" t="s">
        <v>80</v>
      </c>
      <c r="G125" s="39">
        <v>56900</v>
      </c>
      <c r="H125" s="35" t="s">
        <v>25</v>
      </c>
      <c r="I125" s="40" t="s">
        <v>139</v>
      </c>
    </row>
    <row r="126" spans="1:9" s="29" customFormat="1" ht="15.75" customHeight="1" x14ac:dyDescent="0.25">
      <c r="A126" s="35" t="s">
        <v>252</v>
      </c>
      <c r="B126" s="36" t="s">
        <v>65</v>
      </c>
      <c r="C126" s="43" t="s">
        <v>83</v>
      </c>
      <c r="D126" s="44">
        <v>0.44</v>
      </c>
      <c r="E126" s="38"/>
      <c r="F126" s="39" t="s">
        <v>253</v>
      </c>
      <c r="G126" s="39">
        <v>59900</v>
      </c>
      <c r="H126" s="35" t="s">
        <v>53</v>
      </c>
      <c r="I126" s="40" t="s">
        <v>254</v>
      </c>
    </row>
    <row r="127" spans="1:9" s="29" customFormat="1" ht="15.75" customHeight="1" x14ac:dyDescent="0.25">
      <c r="A127" s="35" t="s">
        <v>252</v>
      </c>
      <c r="B127" s="36" t="s">
        <v>65</v>
      </c>
      <c r="C127" s="43" t="s">
        <v>109</v>
      </c>
      <c r="D127" s="44">
        <v>3.0110000000000001</v>
      </c>
      <c r="E127" s="38">
        <v>6.7930000000000001</v>
      </c>
      <c r="F127" s="39">
        <v>59900</v>
      </c>
      <c r="G127" s="39">
        <v>66900</v>
      </c>
      <c r="H127" s="35" t="s">
        <v>53</v>
      </c>
      <c r="I127" s="40" t="s">
        <v>255</v>
      </c>
    </row>
    <row r="128" spans="1:9" s="29" customFormat="1" ht="15.75" customHeight="1" x14ac:dyDescent="0.25">
      <c r="A128" s="35" t="s">
        <v>256</v>
      </c>
      <c r="B128" s="36" t="s">
        <v>65</v>
      </c>
      <c r="C128" s="49" t="s">
        <v>109</v>
      </c>
      <c r="D128" s="44">
        <f>14.657-0.207-6.792</f>
        <v>7.6579999999999995</v>
      </c>
      <c r="E128" s="63"/>
      <c r="F128" s="39">
        <v>66900</v>
      </c>
      <c r="G128" s="39">
        <v>71900</v>
      </c>
      <c r="H128" s="35" t="s">
        <v>53</v>
      </c>
      <c r="I128" s="40" t="s">
        <v>257</v>
      </c>
    </row>
    <row r="129" spans="1:9" s="29" customFormat="1" ht="15.75" customHeight="1" x14ac:dyDescent="0.25">
      <c r="A129" s="35" t="s">
        <v>258</v>
      </c>
      <c r="B129" s="36" t="s">
        <v>65</v>
      </c>
      <c r="C129" s="43" t="s">
        <v>109</v>
      </c>
      <c r="D129" s="64">
        <v>3.0760000000000001</v>
      </c>
      <c r="E129" s="38"/>
      <c r="F129" s="39" t="s">
        <v>259</v>
      </c>
      <c r="G129" s="39">
        <v>79900</v>
      </c>
      <c r="H129" s="35" t="s">
        <v>53</v>
      </c>
      <c r="I129" s="40" t="s">
        <v>260</v>
      </c>
    </row>
    <row r="130" spans="1:9" s="29" customFormat="1" ht="15.75" customHeight="1" x14ac:dyDescent="0.25">
      <c r="A130" s="35" t="s">
        <v>261</v>
      </c>
      <c r="B130" s="36" t="s">
        <v>65</v>
      </c>
      <c r="C130" s="43" t="s">
        <v>83</v>
      </c>
      <c r="D130" s="44">
        <v>1.121</v>
      </c>
      <c r="E130" s="38"/>
      <c r="F130" s="39" t="s">
        <v>80</v>
      </c>
      <c r="G130" s="39">
        <v>35900</v>
      </c>
      <c r="H130" s="35" t="s">
        <v>25</v>
      </c>
      <c r="I130" s="40" t="s">
        <v>262</v>
      </c>
    </row>
    <row r="131" spans="1:9" s="29" customFormat="1" ht="15.75" customHeight="1" x14ac:dyDescent="0.25">
      <c r="A131" s="35" t="s">
        <v>263</v>
      </c>
      <c r="B131" s="36" t="s">
        <v>65</v>
      </c>
      <c r="C131" s="43" t="s">
        <v>83</v>
      </c>
      <c r="D131" s="44">
        <f>1.273-0.257</f>
        <v>1.016</v>
      </c>
      <c r="E131" s="38"/>
      <c r="F131" s="39" t="s">
        <v>80</v>
      </c>
      <c r="G131" s="39">
        <v>59900</v>
      </c>
      <c r="H131" s="35" t="s">
        <v>25</v>
      </c>
      <c r="I131" s="40" t="s">
        <v>264</v>
      </c>
    </row>
    <row r="132" spans="1:9" s="29" customFormat="1" ht="15.75" customHeight="1" x14ac:dyDescent="0.25">
      <c r="A132" s="35" t="s">
        <v>265</v>
      </c>
      <c r="B132" s="36" t="s">
        <v>65</v>
      </c>
      <c r="C132" s="43">
        <v>20</v>
      </c>
      <c r="D132" s="87">
        <f>3.139-2.709</f>
        <v>0.42999999999999972</v>
      </c>
      <c r="E132" s="38"/>
      <c r="F132" s="39" t="s">
        <v>266</v>
      </c>
      <c r="G132" s="39">
        <v>65900</v>
      </c>
      <c r="H132" s="35" t="s">
        <v>25</v>
      </c>
      <c r="I132" s="40" t="s">
        <v>185</v>
      </c>
    </row>
    <row r="133" spans="1:9" s="29" customFormat="1" ht="15.75" customHeight="1" x14ac:dyDescent="0.25">
      <c r="A133" s="35" t="s">
        <v>267</v>
      </c>
      <c r="B133" s="36" t="s">
        <v>65</v>
      </c>
      <c r="C133" s="43">
        <v>20</v>
      </c>
      <c r="D133" s="38">
        <v>0.253</v>
      </c>
      <c r="E133" s="38"/>
      <c r="F133" s="39" t="s">
        <v>80</v>
      </c>
      <c r="G133" s="62">
        <v>61900</v>
      </c>
      <c r="H133" s="35" t="s">
        <v>25</v>
      </c>
      <c r="I133" s="40" t="s">
        <v>133</v>
      </c>
    </row>
    <row r="134" spans="1:9" s="29" customFormat="1" ht="15.75" customHeight="1" x14ac:dyDescent="0.25">
      <c r="A134" s="35" t="s">
        <v>268</v>
      </c>
      <c r="B134" s="36" t="s">
        <v>65</v>
      </c>
      <c r="C134" s="49">
        <v>20</v>
      </c>
      <c r="D134" s="44"/>
      <c r="E134" s="38">
        <v>2.36</v>
      </c>
      <c r="F134" s="39"/>
      <c r="G134" s="39">
        <v>59900</v>
      </c>
      <c r="H134" s="35" t="s">
        <v>158</v>
      </c>
      <c r="I134" s="40" t="s">
        <v>87</v>
      </c>
    </row>
    <row r="135" spans="1:9" s="29" customFormat="1" ht="15.75" customHeight="1" x14ac:dyDescent="0.25">
      <c r="A135" s="35" t="s">
        <v>269</v>
      </c>
      <c r="B135" s="36" t="s">
        <v>65</v>
      </c>
      <c r="C135" s="43">
        <v>20</v>
      </c>
      <c r="D135" s="87">
        <v>0.752</v>
      </c>
      <c r="E135" s="38"/>
      <c r="F135" s="39" t="s">
        <v>270</v>
      </c>
      <c r="G135" s="39">
        <v>61900</v>
      </c>
      <c r="H135" s="35" t="s">
        <v>25</v>
      </c>
      <c r="I135" s="40" t="s">
        <v>188</v>
      </c>
    </row>
    <row r="136" spans="1:9" s="29" customFormat="1" ht="15.75" customHeight="1" x14ac:dyDescent="0.25">
      <c r="A136" s="35" t="s">
        <v>268</v>
      </c>
      <c r="B136" s="36" t="s">
        <v>65</v>
      </c>
      <c r="C136" s="49" t="s">
        <v>83</v>
      </c>
      <c r="D136" s="44"/>
      <c r="E136" s="38">
        <v>7.03</v>
      </c>
      <c r="F136" s="39"/>
      <c r="G136" s="39">
        <v>59900</v>
      </c>
      <c r="H136" s="35" t="s">
        <v>158</v>
      </c>
      <c r="I136" s="40" t="s">
        <v>87</v>
      </c>
    </row>
    <row r="137" spans="1:9" s="29" customFormat="1" ht="15.75" customHeight="1" x14ac:dyDescent="0.25">
      <c r="A137" s="35" t="s">
        <v>268</v>
      </c>
      <c r="B137" s="36" t="s">
        <v>65</v>
      </c>
      <c r="C137" s="49" t="s">
        <v>83</v>
      </c>
      <c r="D137" s="44">
        <f>5.389-0.274</f>
        <v>5.1150000000000002</v>
      </c>
      <c r="E137" s="38">
        <f>9.895-4.775</f>
        <v>5.1199999999999992</v>
      </c>
      <c r="F137" s="39" t="s">
        <v>271</v>
      </c>
      <c r="G137" s="39">
        <v>74900</v>
      </c>
      <c r="H137" s="35" t="s">
        <v>68</v>
      </c>
      <c r="I137" s="40" t="s">
        <v>272</v>
      </c>
    </row>
    <row r="138" spans="1:9" s="29" customFormat="1" ht="15.75" customHeight="1" x14ac:dyDescent="0.25">
      <c r="A138" s="35" t="s">
        <v>268</v>
      </c>
      <c r="B138" s="36" t="s">
        <v>65</v>
      </c>
      <c r="C138" s="49" t="s">
        <v>153</v>
      </c>
      <c r="D138" s="44"/>
      <c r="E138" s="38">
        <v>1.23</v>
      </c>
      <c r="F138" s="39"/>
      <c r="G138" s="39">
        <v>74900</v>
      </c>
      <c r="H138" s="35" t="s">
        <v>53</v>
      </c>
      <c r="I138" s="40" t="s">
        <v>87</v>
      </c>
    </row>
    <row r="139" spans="1:9" s="29" customFormat="1" ht="15.75" customHeight="1" x14ac:dyDescent="0.25">
      <c r="A139" s="35" t="s">
        <v>268</v>
      </c>
      <c r="B139" s="36" t="s">
        <v>65</v>
      </c>
      <c r="C139" s="43" t="s">
        <v>109</v>
      </c>
      <c r="D139" s="60">
        <v>5.8559999999999999</v>
      </c>
      <c r="E139" s="38"/>
      <c r="F139" s="39" t="s">
        <v>273</v>
      </c>
      <c r="G139" s="39">
        <v>81900</v>
      </c>
      <c r="H139" s="35" t="s">
        <v>68</v>
      </c>
      <c r="I139" s="40" t="s">
        <v>274</v>
      </c>
    </row>
    <row r="140" spans="1:9" s="29" customFormat="1" ht="15.75" customHeight="1" x14ac:dyDescent="0.25">
      <c r="A140" s="35" t="s">
        <v>275</v>
      </c>
      <c r="B140" s="36" t="s">
        <v>65</v>
      </c>
      <c r="C140" s="43">
        <v>20</v>
      </c>
      <c r="D140" s="44">
        <v>0.48899999999999999</v>
      </c>
      <c r="E140" s="38"/>
      <c r="F140" s="39" t="s">
        <v>80</v>
      </c>
      <c r="G140" s="39">
        <v>56900</v>
      </c>
      <c r="H140" s="35" t="s">
        <v>53</v>
      </c>
      <c r="I140" s="40" t="s">
        <v>133</v>
      </c>
    </row>
    <row r="141" spans="1:9" s="29" customFormat="1" ht="15.75" customHeight="1" x14ac:dyDescent="0.25">
      <c r="A141" s="35" t="s">
        <v>276</v>
      </c>
      <c r="B141" s="36" t="s">
        <v>65</v>
      </c>
      <c r="C141" s="49">
        <v>20</v>
      </c>
      <c r="D141" s="44"/>
      <c r="E141" s="38">
        <v>0.59</v>
      </c>
      <c r="F141" s="39"/>
      <c r="G141" s="39">
        <v>59900</v>
      </c>
      <c r="H141" s="35" t="s">
        <v>158</v>
      </c>
      <c r="I141" s="40" t="s">
        <v>87</v>
      </c>
    </row>
    <row r="142" spans="1:9" s="29" customFormat="1" ht="15.75" customHeight="1" x14ac:dyDescent="0.25">
      <c r="A142" s="35" t="s">
        <v>277</v>
      </c>
      <c r="B142" s="36" t="s">
        <v>65</v>
      </c>
      <c r="C142" s="43">
        <v>20</v>
      </c>
      <c r="D142" s="44">
        <f>0.46-0.265</f>
        <v>0.19500000000000001</v>
      </c>
      <c r="E142" s="38"/>
      <c r="F142" s="39" t="s">
        <v>80</v>
      </c>
      <c r="G142" s="39">
        <v>65900</v>
      </c>
      <c r="H142" s="35" t="s">
        <v>53</v>
      </c>
      <c r="I142" s="40" t="s">
        <v>191</v>
      </c>
    </row>
    <row r="143" spans="1:9" s="29" customFormat="1" ht="15.75" customHeight="1" x14ac:dyDescent="0.25">
      <c r="A143" s="35" t="s">
        <v>277</v>
      </c>
      <c r="B143" s="36" t="s">
        <v>65</v>
      </c>
      <c r="C143" s="49" t="s">
        <v>83</v>
      </c>
      <c r="D143" s="44">
        <v>4.7750000000000004</v>
      </c>
      <c r="E143" s="38"/>
      <c r="F143" s="39" t="s">
        <v>271</v>
      </c>
      <c r="G143" s="39">
        <v>74900</v>
      </c>
      <c r="H143" s="35" t="s">
        <v>53</v>
      </c>
      <c r="I143" s="40" t="s">
        <v>278</v>
      </c>
    </row>
    <row r="144" spans="1:9" s="29" customFormat="1" ht="15.75" customHeight="1" x14ac:dyDescent="0.25">
      <c r="A144" s="35" t="s">
        <v>279</v>
      </c>
      <c r="B144" s="36" t="s">
        <v>65</v>
      </c>
      <c r="C144" s="43">
        <v>20</v>
      </c>
      <c r="D144" s="87">
        <v>0.35499999999999998</v>
      </c>
      <c r="E144" s="38"/>
      <c r="F144" s="39" t="s">
        <v>280</v>
      </c>
      <c r="G144" s="39">
        <v>56900</v>
      </c>
      <c r="H144" s="35" t="s">
        <v>25</v>
      </c>
      <c r="I144" s="40" t="s">
        <v>281</v>
      </c>
    </row>
    <row r="145" spans="1:9" s="29" customFormat="1" ht="15.75" customHeight="1" x14ac:dyDescent="0.25">
      <c r="A145" s="35" t="s">
        <v>282</v>
      </c>
      <c r="B145" s="36" t="s">
        <v>65</v>
      </c>
      <c r="C145" s="43">
        <v>20</v>
      </c>
      <c r="D145" s="87">
        <f>1.436-1.07</f>
        <v>0.36599999999999988</v>
      </c>
      <c r="E145" s="38"/>
      <c r="F145" s="39" t="s">
        <v>283</v>
      </c>
      <c r="G145" s="39">
        <v>65900</v>
      </c>
      <c r="H145" s="35" t="s">
        <v>25</v>
      </c>
      <c r="I145" s="40" t="s">
        <v>281</v>
      </c>
    </row>
    <row r="146" spans="1:9" s="29" customFormat="1" ht="15.75" customHeight="1" x14ac:dyDescent="0.25">
      <c r="A146" s="35" t="s">
        <v>282</v>
      </c>
      <c r="B146" s="36" t="s">
        <v>65</v>
      </c>
      <c r="C146" s="43" t="s">
        <v>83</v>
      </c>
      <c r="D146" s="44">
        <f>5.717-3.888</f>
        <v>1.8289999999999997</v>
      </c>
      <c r="E146" s="38"/>
      <c r="F146" s="39" t="s">
        <v>80</v>
      </c>
      <c r="G146" s="39">
        <v>75900</v>
      </c>
      <c r="H146" s="35" t="s">
        <v>53</v>
      </c>
      <c r="I146" s="40" t="s">
        <v>284</v>
      </c>
    </row>
    <row r="147" spans="1:9" s="29" customFormat="1" ht="15.75" customHeight="1" x14ac:dyDescent="0.25">
      <c r="A147" s="35" t="s">
        <v>285</v>
      </c>
      <c r="B147" s="36" t="s">
        <v>65</v>
      </c>
      <c r="C147" s="49" t="s">
        <v>147</v>
      </c>
      <c r="D147" s="44">
        <v>1.262</v>
      </c>
      <c r="E147" s="91"/>
      <c r="F147" s="62" t="s">
        <v>80</v>
      </c>
      <c r="G147" s="39">
        <v>75900</v>
      </c>
      <c r="H147" s="35" t="s">
        <v>53</v>
      </c>
      <c r="I147" s="40" t="s">
        <v>188</v>
      </c>
    </row>
    <row r="148" spans="1:9" s="29" customFormat="1" ht="15.75" customHeight="1" x14ac:dyDescent="0.25">
      <c r="A148" s="35" t="s">
        <v>286</v>
      </c>
      <c r="B148" s="36" t="s">
        <v>65</v>
      </c>
      <c r="C148" s="49" t="s">
        <v>109</v>
      </c>
      <c r="D148" s="44">
        <f>5.214-2.954</f>
        <v>2.2600000000000002</v>
      </c>
      <c r="E148" s="91"/>
      <c r="F148" s="62" t="s">
        <v>80</v>
      </c>
      <c r="G148" s="39">
        <v>79900</v>
      </c>
      <c r="H148" s="35" t="s">
        <v>25</v>
      </c>
      <c r="I148" s="40" t="s">
        <v>264</v>
      </c>
    </row>
    <row r="149" spans="1:9" s="29" customFormat="1" ht="15.75" customHeight="1" x14ac:dyDescent="0.25">
      <c r="A149" s="35" t="s">
        <v>287</v>
      </c>
      <c r="B149" s="36" t="s">
        <v>65</v>
      </c>
      <c r="C149" s="49" t="s">
        <v>83</v>
      </c>
      <c r="D149" s="38">
        <f>3.314-0.045</f>
        <v>3.2690000000000001</v>
      </c>
      <c r="E149" s="38"/>
      <c r="F149" s="39">
        <v>70900</v>
      </c>
      <c r="G149" s="62">
        <v>76900</v>
      </c>
      <c r="H149" s="35" t="s">
        <v>25</v>
      </c>
      <c r="I149" s="40" t="s">
        <v>288</v>
      </c>
    </row>
    <row r="150" spans="1:9" s="29" customFormat="1" ht="15.75" customHeight="1" x14ac:dyDescent="0.25">
      <c r="A150" s="35" t="s">
        <v>289</v>
      </c>
      <c r="B150" s="36" t="s">
        <v>65</v>
      </c>
      <c r="C150" s="43" t="s">
        <v>109</v>
      </c>
      <c r="D150" s="60">
        <f>1.535-0.435</f>
        <v>1.0999999999999999</v>
      </c>
      <c r="E150" s="64"/>
      <c r="F150" s="39" t="s">
        <v>290</v>
      </c>
      <c r="G150" s="39">
        <v>78900</v>
      </c>
      <c r="H150" s="35" t="s">
        <v>53</v>
      </c>
      <c r="I150" s="40" t="s">
        <v>291</v>
      </c>
    </row>
    <row r="151" spans="1:9" s="29" customFormat="1" ht="15.75" customHeight="1" x14ac:dyDescent="0.25">
      <c r="A151" s="35" t="s">
        <v>292</v>
      </c>
      <c r="B151" s="36" t="s">
        <v>65</v>
      </c>
      <c r="C151" s="43" t="s">
        <v>293</v>
      </c>
      <c r="D151" s="44">
        <v>0.56399999999999995</v>
      </c>
      <c r="E151" s="38"/>
      <c r="F151" s="39">
        <v>63900</v>
      </c>
      <c r="G151" s="39">
        <v>68900</v>
      </c>
      <c r="H151" s="35" t="s">
        <v>53</v>
      </c>
      <c r="I151" s="40" t="s">
        <v>294</v>
      </c>
    </row>
    <row r="152" spans="1:9" s="29" customFormat="1" ht="15.75" customHeight="1" x14ac:dyDescent="0.25">
      <c r="A152" s="42" t="s">
        <v>295</v>
      </c>
      <c r="B152" s="36" t="s">
        <v>65</v>
      </c>
      <c r="C152" s="37" t="s">
        <v>181</v>
      </c>
      <c r="D152" s="44">
        <v>0.11600000000000001</v>
      </c>
      <c r="E152" s="38">
        <v>4.93</v>
      </c>
      <c r="F152" s="39" t="s">
        <v>80</v>
      </c>
      <c r="G152" s="39">
        <v>58900</v>
      </c>
      <c r="H152" s="35" t="s">
        <v>68</v>
      </c>
      <c r="I152" s="40" t="s">
        <v>296</v>
      </c>
    </row>
    <row r="153" spans="1:9" s="29" customFormat="1" ht="15.75" customHeight="1" x14ac:dyDescent="0.25">
      <c r="A153" s="35" t="s">
        <v>295</v>
      </c>
      <c r="B153" s="36" t="s">
        <v>65</v>
      </c>
      <c r="C153" s="43" t="s">
        <v>83</v>
      </c>
      <c r="D153" s="44"/>
      <c r="E153" s="38">
        <v>20</v>
      </c>
      <c r="F153" s="39"/>
      <c r="G153" s="39">
        <v>65900</v>
      </c>
      <c r="H153" s="35" t="s">
        <v>68</v>
      </c>
      <c r="I153" s="40" t="s">
        <v>87</v>
      </c>
    </row>
    <row r="154" spans="1:9" s="65" customFormat="1" ht="15.75" customHeight="1" x14ac:dyDescent="0.25">
      <c r="A154" s="35" t="s">
        <v>295</v>
      </c>
      <c r="B154" s="36" t="s">
        <v>65</v>
      </c>
      <c r="C154" s="43" t="s">
        <v>153</v>
      </c>
      <c r="D154" s="44">
        <f>1.944-1.007</f>
        <v>0.93700000000000006</v>
      </c>
      <c r="E154" s="38"/>
      <c r="F154" s="39" t="s">
        <v>80</v>
      </c>
      <c r="G154" s="39">
        <v>71900</v>
      </c>
      <c r="H154" s="35" t="s">
        <v>25</v>
      </c>
      <c r="I154" s="40" t="s">
        <v>188</v>
      </c>
    </row>
    <row r="155" spans="1:9" s="29" customFormat="1" ht="15.75" customHeight="1" x14ac:dyDescent="0.25">
      <c r="A155" s="35" t="s">
        <v>295</v>
      </c>
      <c r="B155" s="36" t="s">
        <v>65</v>
      </c>
      <c r="C155" s="43" t="s">
        <v>109</v>
      </c>
      <c r="D155" s="44">
        <f>5.728-1.74</f>
        <v>3.9879999999999995</v>
      </c>
      <c r="E155" s="38"/>
      <c r="F155" s="39" t="s">
        <v>297</v>
      </c>
      <c r="G155" s="39">
        <v>78900</v>
      </c>
      <c r="H155" s="35" t="s">
        <v>53</v>
      </c>
      <c r="I155" s="40" t="s">
        <v>298</v>
      </c>
    </row>
    <row r="156" spans="1:9" s="29" customFormat="1" ht="15.75" customHeight="1" x14ac:dyDescent="0.25">
      <c r="A156" s="35" t="s">
        <v>295</v>
      </c>
      <c r="B156" s="36" t="s">
        <v>47</v>
      </c>
      <c r="C156" s="43" t="s">
        <v>299</v>
      </c>
      <c r="D156" s="44">
        <v>1.6919999999999999</v>
      </c>
      <c r="E156" s="38"/>
      <c r="F156" s="39"/>
      <c r="G156" s="39">
        <v>384000</v>
      </c>
      <c r="H156" s="35" t="s">
        <v>300</v>
      </c>
      <c r="I156" s="40" t="s">
        <v>301</v>
      </c>
    </row>
    <row r="157" spans="1:9" s="29" customFormat="1" ht="15.75" customHeight="1" x14ac:dyDescent="0.25">
      <c r="A157" s="35" t="s">
        <v>302</v>
      </c>
      <c r="B157" s="36" t="s">
        <v>65</v>
      </c>
      <c r="C157" s="43" t="s">
        <v>83</v>
      </c>
      <c r="D157" s="38">
        <v>2.0499999999999998</v>
      </c>
      <c r="E157" s="66"/>
      <c r="F157" s="62" t="s">
        <v>80</v>
      </c>
      <c r="G157" s="39">
        <v>69900</v>
      </c>
      <c r="H157" s="35" t="s">
        <v>53</v>
      </c>
      <c r="I157" s="40" t="s">
        <v>303</v>
      </c>
    </row>
    <row r="158" spans="1:9" s="29" customFormat="1" ht="15.75" customHeight="1" x14ac:dyDescent="0.25">
      <c r="A158" s="35" t="s">
        <v>302</v>
      </c>
      <c r="B158" s="36" t="s">
        <v>65</v>
      </c>
      <c r="C158" s="43" t="s">
        <v>109</v>
      </c>
      <c r="D158" s="44">
        <v>2.0960000000000001</v>
      </c>
      <c r="E158" s="64"/>
      <c r="F158" s="39" t="s">
        <v>304</v>
      </c>
      <c r="G158" s="39">
        <v>76900</v>
      </c>
      <c r="H158" s="35" t="s">
        <v>53</v>
      </c>
      <c r="I158" s="40" t="s">
        <v>305</v>
      </c>
    </row>
    <row r="159" spans="1:9" s="29" customFormat="1" ht="15.75" customHeight="1" x14ac:dyDescent="0.25">
      <c r="A159" s="35" t="s">
        <v>306</v>
      </c>
      <c r="B159" s="36" t="s">
        <v>65</v>
      </c>
      <c r="C159" s="43" t="s">
        <v>83</v>
      </c>
      <c r="D159" s="38">
        <v>0.3</v>
      </c>
      <c r="E159" s="66"/>
      <c r="F159" s="62" t="s">
        <v>80</v>
      </c>
      <c r="G159" s="62">
        <v>69900</v>
      </c>
      <c r="H159" s="35" t="s">
        <v>25</v>
      </c>
      <c r="I159" s="40" t="s">
        <v>139</v>
      </c>
    </row>
    <row r="160" spans="1:9" s="29" customFormat="1" ht="15.75" customHeight="1" x14ac:dyDescent="0.25">
      <c r="A160" s="35" t="s">
        <v>307</v>
      </c>
      <c r="B160" s="36" t="s">
        <v>65</v>
      </c>
      <c r="C160" s="43" t="s">
        <v>62</v>
      </c>
      <c r="D160" s="44">
        <v>1.254</v>
      </c>
      <c r="E160" s="38"/>
      <c r="F160" s="39">
        <v>42900</v>
      </c>
      <c r="G160" s="39">
        <v>52900</v>
      </c>
      <c r="H160" s="35" t="s">
        <v>25</v>
      </c>
      <c r="I160" s="40" t="s">
        <v>308</v>
      </c>
    </row>
    <row r="161" spans="1:9" s="65" customFormat="1" ht="15.75" customHeight="1" x14ac:dyDescent="0.25">
      <c r="A161" s="35" t="s">
        <v>309</v>
      </c>
      <c r="B161" s="36" t="s">
        <v>65</v>
      </c>
      <c r="C161" s="43" t="s">
        <v>310</v>
      </c>
      <c r="D161" s="44">
        <f>21.082-2.34-1.534</f>
        <v>17.208000000000002</v>
      </c>
      <c r="E161" s="38"/>
      <c r="F161" s="39">
        <v>61900</v>
      </c>
      <c r="G161" s="39">
        <v>69900</v>
      </c>
      <c r="H161" s="35" t="s">
        <v>53</v>
      </c>
      <c r="I161" s="40" t="s">
        <v>311</v>
      </c>
    </row>
    <row r="162" spans="1:9" s="29" customFormat="1" ht="15.75" customHeight="1" x14ac:dyDescent="0.25">
      <c r="A162" s="35" t="s">
        <v>312</v>
      </c>
      <c r="B162" s="36" t="s">
        <v>65</v>
      </c>
      <c r="C162" s="43">
        <v>20</v>
      </c>
      <c r="D162" s="44">
        <f>2.025-0.577</f>
        <v>1.448</v>
      </c>
      <c r="E162" s="38"/>
      <c r="F162" s="39" t="s">
        <v>313</v>
      </c>
      <c r="G162" s="39">
        <v>56900</v>
      </c>
      <c r="H162" s="35" t="s">
        <v>25</v>
      </c>
      <c r="I162" s="40" t="s">
        <v>314</v>
      </c>
    </row>
    <row r="163" spans="1:9" s="29" customFormat="1" ht="15.75" customHeight="1" x14ac:dyDescent="0.25">
      <c r="A163" s="35" t="s">
        <v>315</v>
      </c>
      <c r="B163" s="36" t="s">
        <v>65</v>
      </c>
      <c r="C163" s="43" t="s">
        <v>310</v>
      </c>
      <c r="D163" s="44">
        <f>10.884-0.966-2.918</f>
        <v>7.0000000000000009</v>
      </c>
      <c r="E163" s="38"/>
      <c r="F163" s="39" t="s">
        <v>80</v>
      </c>
      <c r="G163" s="39">
        <v>69900</v>
      </c>
      <c r="H163" s="35" t="s">
        <v>25</v>
      </c>
      <c r="I163" s="40" t="s">
        <v>316</v>
      </c>
    </row>
    <row r="164" spans="1:9" s="29" customFormat="1" ht="15.75" customHeight="1" x14ac:dyDescent="0.25">
      <c r="A164" s="35" t="s">
        <v>317</v>
      </c>
      <c r="B164" s="36" t="s">
        <v>65</v>
      </c>
      <c r="C164" s="43">
        <v>20</v>
      </c>
      <c r="D164" s="87">
        <v>0.307</v>
      </c>
      <c r="E164" s="38"/>
      <c r="F164" s="39" t="s">
        <v>280</v>
      </c>
      <c r="G164" s="39">
        <v>59900</v>
      </c>
      <c r="H164" s="35" t="s">
        <v>25</v>
      </c>
      <c r="I164" s="40" t="s">
        <v>139</v>
      </c>
    </row>
    <row r="165" spans="1:9" s="29" customFormat="1" ht="15.75" customHeight="1" x14ac:dyDescent="0.25">
      <c r="A165" s="35" t="s">
        <v>318</v>
      </c>
      <c r="B165" s="36" t="s">
        <v>65</v>
      </c>
      <c r="C165" s="43" t="s">
        <v>319</v>
      </c>
      <c r="D165" s="44">
        <v>0.62</v>
      </c>
      <c r="E165" s="38"/>
      <c r="F165" s="39" t="s">
        <v>320</v>
      </c>
      <c r="G165" s="39">
        <v>70900</v>
      </c>
      <c r="H165" s="35" t="s">
        <v>25</v>
      </c>
      <c r="I165" s="40" t="s">
        <v>321</v>
      </c>
    </row>
    <row r="166" spans="1:9" s="29" customFormat="1" ht="15.75" customHeight="1" x14ac:dyDescent="0.25">
      <c r="A166" s="35" t="s">
        <v>322</v>
      </c>
      <c r="B166" s="36" t="s">
        <v>65</v>
      </c>
      <c r="C166" s="43" t="s">
        <v>83</v>
      </c>
      <c r="D166" s="44">
        <v>0.71599999999999997</v>
      </c>
      <c r="E166" s="38"/>
      <c r="F166" s="39" t="s">
        <v>320</v>
      </c>
      <c r="G166" s="39">
        <v>71900</v>
      </c>
      <c r="H166" s="35" t="s">
        <v>323</v>
      </c>
      <c r="I166" s="40" t="s">
        <v>185</v>
      </c>
    </row>
    <row r="167" spans="1:9" s="29" customFormat="1" ht="15.75" customHeight="1" x14ac:dyDescent="0.25">
      <c r="A167" s="35" t="s">
        <v>318</v>
      </c>
      <c r="B167" s="36" t="s">
        <v>65</v>
      </c>
      <c r="C167" s="43" t="s">
        <v>109</v>
      </c>
      <c r="D167" s="44">
        <f>3.726+10.523-0.364-11.549-2.026</f>
        <v>0.30999999999999872</v>
      </c>
      <c r="E167" s="38"/>
      <c r="F167" s="39" t="s">
        <v>320</v>
      </c>
      <c r="G167" s="39">
        <v>75900</v>
      </c>
      <c r="H167" s="35" t="s">
        <v>25</v>
      </c>
      <c r="I167" s="40" t="s">
        <v>139</v>
      </c>
    </row>
    <row r="168" spans="1:9" s="29" customFormat="1" ht="15.75" customHeight="1" x14ac:dyDescent="0.25">
      <c r="A168" s="35" t="s">
        <v>324</v>
      </c>
      <c r="B168" s="36" t="s">
        <v>47</v>
      </c>
      <c r="C168" s="43" t="s">
        <v>325</v>
      </c>
      <c r="D168" s="44">
        <v>0.42599999999999999</v>
      </c>
      <c r="E168" s="38"/>
      <c r="F168" s="39" t="s">
        <v>80</v>
      </c>
      <c r="G168" s="39">
        <v>52700</v>
      </c>
      <c r="H168" s="35" t="s">
        <v>326</v>
      </c>
      <c r="I168" s="40" t="s">
        <v>327</v>
      </c>
    </row>
    <row r="169" spans="1:9" s="29" customFormat="1" ht="15.75" customHeight="1" x14ac:dyDescent="0.25">
      <c r="A169" s="35" t="s">
        <v>328</v>
      </c>
      <c r="B169" s="36" t="s">
        <v>65</v>
      </c>
      <c r="C169" s="43">
        <v>20</v>
      </c>
      <c r="D169" s="44">
        <v>0.38700000000000001</v>
      </c>
      <c r="E169" s="38"/>
      <c r="F169" s="39" t="s">
        <v>80</v>
      </c>
      <c r="G169" s="39">
        <v>69900</v>
      </c>
      <c r="H169" s="35" t="s">
        <v>25</v>
      </c>
      <c r="I169" s="40" t="s">
        <v>191</v>
      </c>
    </row>
    <row r="170" spans="1:9" s="29" customFormat="1" ht="15.75" customHeight="1" x14ac:dyDescent="0.25">
      <c r="A170" s="35" t="s">
        <v>328</v>
      </c>
      <c r="B170" s="36" t="s">
        <v>65</v>
      </c>
      <c r="C170" s="43" t="s">
        <v>325</v>
      </c>
      <c r="D170" s="44">
        <f>1.513-0.861</f>
        <v>0.65199999999999991</v>
      </c>
      <c r="E170" s="38"/>
      <c r="F170" s="39" t="s">
        <v>329</v>
      </c>
      <c r="G170" s="39">
        <v>71900</v>
      </c>
      <c r="H170" s="35" t="s">
        <v>25</v>
      </c>
      <c r="I170" s="40" t="s">
        <v>185</v>
      </c>
    </row>
    <row r="171" spans="1:9" s="29" customFormat="1" ht="15.75" customHeight="1" x14ac:dyDescent="0.25">
      <c r="A171" s="35" t="s">
        <v>328</v>
      </c>
      <c r="B171" s="36" t="s">
        <v>65</v>
      </c>
      <c r="C171" s="43" t="s">
        <v>109</v>
      </c>
      <c r="D171" s="44">
        <v>3.9590000000000001</v>
      </c>
      <c r="E171" s="38"/>
      <c r="F171" s="39" t="s">
        <v>330</v>
      </c>
      <c r="G171" s="39">
        <v>81900</v>
      </c>
      <c r="H171" s="35" t="s">
        <v>68</v>
      </c>
      <c r="I171" s="40" t="s">
        <v>331</v>
      </c>
    </row>
    <row r="172" spans="1:9" s="29" customFormat="1" ht="15.75" customHeight="1" x14ac:dyDescent="0.25">
      <c r="A172" s="35" t="s">
        <v>332</v>
      </c>
      <c r="B172" s="36" t="s">
        <v>47</v>
      </c>
      <c r="C172" s="43" t="s">
        <v>325</v>
      </c>
      <c r="D172" s="44">
        <v>0.55000000000000004</v>
      </c>
      <c r="E172" s="38"/>
      <c r="F172" s="39"/>
      <c r="G172" s="45">
        <v>48700</v>
      </c>
      <c r="H172" s="35" t="s">
        <v>323</v>
      </c>
      <c r="I172" s="40" t="s">
        <v>333</v>
      </c>
    </row>
    <row r="173" spans="1:9" s="29" customFormat="1" ht="15.75" customHeight="1" x14ac:dyDescent="0.25">
      <c r="A173" s="35" t="s">
        <v>334</v>
      </c>
      <c r="B173" s="36" t="s">
        <v>65</v>
      </c>
      <c r="C173" s="43" t="s">
        <v>325</v>
      </c>
      <c r="D173" s="44">
        <f>1.462+3.388-1.462-0.48</f>
        <v>2.9079999999999999</v>
      </c>
      <c r="E173" s="38"/>
      <c r="F173" s="39" t="s">
        <v>335</v>
      </c>
      <c r="G173" s="39">
        <v>60900</v>
      </c>
      <c r="H173" s="35" t="s">
        <v>25</v>
      </c>
      <c r="I173" s="40" t="s">
        <v>336</v>
      </c>
    </row>
    <row r="174" spans="1:9" s="29" customFormat="1" ht="15.75" customHeight="1" x14ac:dyDescent="0.25">
      <c r="A174" s="35" t="s">
        <v>337</v>
      </c>
      <c r="B174" s="36" t="s">
        <v>65</v>
      </c>
      <c r="C174" s="43">
        <v>20</v>
      </c>
      <c r="D174" s="44">
        <v>0.48</v>
      </c>
      <c r="E174" s="38"/>
      <c r="F174" s="39" t="s">
        <v>335</v>
      </c>
      <c r="G174" s="39">
        <v>65900</v>
      </c>
      <c r="H174" s="35" t="s">
        <v>53</v>
      </c>
      <c r="I174" s="40" t="s">
        <v>338</v>
      </c>
    </row>
    <row r="175" spans="1:9" s="29" customFormat="1" ht="15.75" customHeight="1" x14ac:dyDescent="0.25">
      <c r="A175" s="35" t="s">
        <v>339</v>
      </c>
      <c r="B175" s="36" t="s">
        <v>65</v>
      </c>
      <c r="C175" s="43">
        <v>45</v>
      </c>
      <c r="D175" s="44">
        <f>1.634-1.259</f>
        <v>0.375</v>
      </c>
      <c r="E175" s="38"/>
      <c r="F175" s="39" t="s">
        <v>335</v>
      </c>
      <c r="G175" s="39">
        <v>65900</v>
      </c>
      <c r="H175" s="35" t="s">
        <v>34</v>
      </c>
      <c r="I175" s="40" t="s">
        <v>127</v>
      </c>
    </row>
    <row r="176" spans="1:9" s="29" customFormat="1" ht="15.75" customHeight="1" x14ac:dyDescent="0.25">
      <c r="A176" s="35" t="s">
        <v>340</v>
      </c>
      <c r="B176" s="36" t="s">
        <v>65</v>
      </c>
      <c r="C176" s="43" t="s">
        <v>153</v>
      </c>
      <c r="D176" s="44">
        <f>9.937+0.832-1.9-0.351-4.994-0.482</f>
        <v>3.0420000000000007</v>
      </c>
      <c r="E176" s="38"/>
      <c r="F176" s="39" t="s">
        <v>80</v>
      </c>
      <c r="G176" s="39">
        <v>78900</v>
      </c>
      <c r="H176" s="35" t="s">
        <v>25</v>
      </c>
      <c r="I176" s="40" t="s">
        <v>341</v>
      </c>
    </row>
    <row r="177" spans="1:9" s="29" customFormat="1" ht="15.75" customHeight="1" x14ac:dyDescent="0.25">
      <c r="A177" s="35" t="s">
        <v>342</v>
      </c>
      <c r="B177" s="36" t="s">
        <v>65</v>
      </c>
      <c r="C177" s="49" t="s">
        <v>83</v>
      </c>
      <c r="D177" s="38"/>
      <c r="E177" s="38">
        <v>0.15</v>
      </c>
      <c r="F177" s="39" t="s">
        <v>80</v>
      </c>
      <c r="G177" s="62">
        <v>79900</v>
      </c>
      <c r="H177" s="35" t="s">
        <v>53</v>
      </c>
      <c r="I177" s="40" t="s">
        <v>87</v>
      </c>
    </row>
    <row r="178" spans="1:9" s="29" customFormat="1" ht="15.75" customHeight="1" x14ac:dyDescent="0.25">
      <c r="A178" s="35" t="s">
        <v>337</v>
      </c>
      <c r="B178" s="36" t="s">
        <v>65</v>
      </c>
      <c r="C178" s="88" t="s">
        <v>109</v>
      </c>
      <c r="D178" s="44">
        <v>11.885</v>
      </c>
      <c r="E178" s="38"/>
      <c r="F178" s="39" t="s">
        <v>343</v>
      </c>
      <c r="G178" s="39">
        <v>82900</v>
      </c>
      <c r="H178" s="35" t="s">
        <v>344</v>
      </c>
      <c r="I178" s="40" t="s">
        <v>345</v>
      </c>
    </row>
    <row r="179" spans="1:9" s="29" customFormat="1" ht="15.75" customHeight="1" x14ac:dyDescent="0.25">
      <c r="A179" s="35" t="s">
        <v>337</v>
      </c>
      <c r="B179" s="36" t="s">
        <v>47</v>
      </c>
      <c r="C179" s="43" t="s">
        <v>299</v>
      </c>
      <c r="D179" s="44">
        <v>2.7280000000000002</v>
      </c>
      <c r="E179" s="38"/>
      <c r="F179" s="39"/>
      <c r="G179" s="39">
        <v>204000</v>
      </c>
      <c r="H179" s="35" t="s">
        <v>300</v>
      </c>
      <c r="I179" s="40" t="s">
        <v>346</v>
      </c>
    </row>
    <row r="180" spans="1:9" s="29" customFormat="1" ht="15.75" customHeight="1" x14ac:dyDescent="0.25">
      <c r="A180" s="35" t="s">
        <v>347</v>
      </c>
      <c r="B180" s="36" t="s">
        <v>65</v>
      </c>
      <c r="C180" s="43" t="s">
        <v>348</v>
      </c>
      <c r="D180" s="44">
        <v>0.47099999999999997</v>
      </c>
      <c r="E180" s="38"/>
      <c r="F180" s="39" t="s">
        <v>80</v>
      </c>
      <c r="G180" s="39">
        <v>65900</v>
      </c>
      <c r="H180" s="35" t="s">
        <v>34</v>
      </c>
      <c r="I180" s="40" t="s">
        <v>127</v>
      </c>
    </row>
    <row r="181" spans="1:9" s="29" customFormat="1" ht="15.75" customHeight="1" x14ac:dyDescent="0.25">
      <c r="A181" s="35" t="s">
        <v>349</v>
      </c>
      <c r="B181" s="36" t="s">
        <v>65</v>
      </c>
      <c r="C181" s="43" t="s">
        <v>62</v>
      </c>
      <c r="D181" s="44">
        <v>0.51</v>
      </c>
      <c r="E181" s="38"/>
      <c r="F181" s="39" t="s">
        <v>80</v>
      </c>
      <c r="G181" s="39">
        <v>35900</v>
      </c>
      <c r="H181" s="35" t="s">
        <v>25</v>
      </c>
      <c r="I181" s="40" t="s">
        <v>350</v>
      </c>
    </row>
    <row r="182" spans="1:9" s="29" customFormat="1" ht="15.75" customHeight="1" x14ac:dyDescent="0.25">
      <c r="A182" s="35" t="s">
        <v>351</v>
      </c>
      <c r="B182" s="36" t="s">
        <v>65</v>
      </c>
      <c r="C182" s="43" t="s">
        <v>62</v>
      </c>
      <c r="D182" s="44">
        <v>1.1399999999999999</v>
      </c>
      <c r="E182" s="38"/>
      <c r="F182" s="39" t="s">
        <v>80</v>
      </c>
      <c r="G182" s="39">
        <v>56900</v>
      </c>
      <c r="H182" s="35" t="s">
        <v>25</v>
      </c>
      <c r="I182" s="40" t="s">
        <v>352</v>
      </c>
    </row>
    <row r="183" spans="1:9" s="29" customFormat="1" ht="15.75" customHeight="1" x14ac:dyDescent="0.25">
      <c r="A183" s="35" t="s">
        <v>353</v>
      </c>
      <c r="B183" s="36" t="s">
        <v>65</v>
      </c>
      <c r="C183" s="37" t="s">
        <v>181</v>
      </c>
      <c r="D183" s="87">
        <v>2.262</v>
      </c>
      <c r="E183" s="38"/>
      <c r="F183" s="39" t="s">
        <v>354</v>
      </c>
      <c r="G183" s="39">
        <v>65900</v>
      </c>
      <c r="H183" s="35" t="s">
        <v>25</v>
      </c>
      <c r="I183" s="40" t="s">
        <v>355</v>
      </c>
    </row>
    <row r="184" spans="1:9" s="29" customFormat="1" ht="15.75" customHeight="1" x14ac:dyDescent="0.25">
      <c r="A184" s="35" t="s">
        <v>356</v>
      </c>
      <c r="B184" s="36" t="s">
        <v>65</v>
      </c>
      <c r="C184" s="43" t="s">
        <v>83</v>
      </c>
      <c r="D184" s="87">
        <v>0.39600000000000002</v>
      </c>
      <c r="E184" s="38"/>
      <c r="F184" s="39" t="s">
        <v>357</v>
      </c>
      <c r="G184" s="39">
        <v>71900</v>
      </c>
      <c r="H184" s="35" t="s">
        <v>25</v>
      </c>
      <c r="I184" s="40" t="s">
        <v>139</v>
      </c>
    </row>
    <row r="185" spans="1:9" s="29" customFormat="1" ht="15.75" customHeight="1" x14ac:dyDescent="0.25">
      <c r="A185" s="35" t="s">
        <v>358</v>
      </c>
      <c r="B185" s="36" t="s">
        <v>65</v>
      </c>
      <c r="C185" s="43" t="s">
        <v>310</v>
      </c>
      <c r="D185" s="44">
        <v>3.3170000000000002</v>
      </c>
      <c r="E185" s="38"/>
      <c r="F185" s="39"/>
      <c r="G185" s="39">
        <v>75900</v>
      </c>
      <c r="H185" s="35" t="s">
        <v>34</v>
      </c>
      <c r="I185" s="40" t="s">
        <v>359</v>
      </c>
    </row>
    <row r="186" spans="1:9" s="29" customFormat="1" ht="15.75" customHeight="1" x14ac:dyDescent="0.25">
      <c r="A186" s="35" t="s">
        <v>360</v>
      </c>
      <c r="B186" s="36" t="s">
        <v>65</v>
      </c>
      <c r="C186" s="43" t="s">
        <v>310</v>
      </c>
      <c r="D186" s="44"/>
      <c r="E186" s="38">
        <v>18</v>
      </c>
      <c r="F186" s="39">
        <v>59900</v>
      </c>
      <c r="G186" s="39">
        <v>65900</v>
      </c>
      <c r="H186" s="35" t="s">
        <v>34</v>
      </c>
      <c r="I186" s="40" t="s">
        <v>361</v>
      </c>
    </row>
    <row r="187" spans="1:9" s="29" customFormat="1" ht="15.75" customHeight="1" x14ac:dyDescent="0.25">
      <c r="A187" s="35" t="s">
        <v>362</v>
      </c>
      <c r="B187" s="36" t="s">
        <v>65</v>
      </c>
      <c r="C187" s="43" t="s">
        <v>109</v>
      </c>
      <c r="D187" s="44">
        <v>0.57299999999999995</v>
      </c>
      <c r="E187" s="38"/>
      <c r="F187" s="39" t="s">
        <v>80</v>
      </c>
      <c r="G187" s="39">
        <v>56900</v>
      </c>
      <c r="H187" s="35" t="s">
        <v>25</v>
      </c>
      <c r="I187" s="40" t="s">
        <v>363</v>
      </c>
    </row>
    <row r="188" spans="1:9" s="29" customFormat="1" ht="15.75" customHeight="1" x14ac:dyDescent="0.25">
      <c r="A188" s="35" t="s">
        <v>364</v>
      </c>
      <c r="B188" s="36" t="s">
        <v>65</v>
      </c>
      <c r="C188" s="43" t="s">
        <v>109</v>
      </c>
      <c r="D188" s="38">
        <v>0.29399999999999998</v>
      </c>
      <c r="E188" s="38"/>
      <c r="F188" s="39"/>
      <c r="G188" s="62">
        <v>71900</v>
      </c>
      <c r="H188" s="35" t="s">
        <v>25</v>
      </c>
      <c r="I188" s="40" t="s">
        <v>139</v>
      </c>
    </row>
    <row r="189" spans="1:9" s="29" customFormat="1" ht="15.75" customHeight="1" x14ac:dyDescent="0.25">
      <c r="A189" s="35" t="s">
        <v>365</v>
      </c>
      <c r="B189" s="36" t="s">
        <v>65</v>
      </c>
      <c r="C189" s="49" t="s">
        <v>83</v>
      </c>
      <c r="D189" s="38">
        <v>0.54400000000000004</v>
      </c>
      <c r="E189" s="38"/>
      <c r="F189" s="39"/>
      <c r="G189" s="62">
        <v>72900</v>
      </c>
      <c r="H189" s="35" t="s">
        <v>53</v>
      </c>
      <c r="I189" s="40" t="s">
        <v>366</v>
      </c>
    </row>
    <row r="190" spans="1:9" s="29" customFormat="1" ht="15.75" customHeight="1" x14ac:dyDescent="0.25">
      <c r="A190" s="42" t="s">
        <v>367</v>
      </c>
      <c r="B190" s="36" t="s">
        <v>65</v>
      </c>
      <c r="C190" s="37" t="s">
        <v>181</v>
      </c>
      <c r="D190" s="44">
        <v>3.0619999999999998</v>
      </c>
      <c r="E190" s="38"/>
      <c r="F190" s="39" t="s">
        <v>80</v>
      </c>
      <c r="G190" s="39">
        <v>45900</v>
      </c>
      <c r="H190" s="35" t="s">
        <v>68</v>
      </c>
      <c r="I190" s="40" t="s">
        <v>488</v>
      </c>
    </row>
    <row r="191" spans="1:9" s="29" customFormat="1" ht="15.75" customHeight="1" x14ac:dyDescent="0.25">
      <c r="A191" s="35" t="s">
        <v>368</v>
      </c>
      <c r="B191" s="36" t="s">
        <v>65</v>
      </c>
      <c r="C191" s="43" t="s">
        <v>83</v>
      </c>
      <c r="D191" s="44">
        <v>0.46400000000000002</v>
      </c>
      <c r="E191" s="38"/>
      <c r="F191" s="39" t="s">
        <v>80</v>
      </c>
      <c r="G191" s="39">
        <v>46900</v>
      </c>
      <c r="H191" s="35" t="s">
        <v>53</v>
      </c>
      <c r="I191" s="40" t="s">
        <v>369</v>
      </c>
    </row>
    <row r="192" spans="1:9" s="29" customFormat="1" ht="15.75" customHeight="1" x14ac:dyDescent="0.25">
      <c r="A192" s="35" t="s">
        <v>370</v>
      </c>
      <c r="B192" s="36" t="s">
        <v>65</v>
      </c>
      <c r="C192" s="43">
        <v>20</v>
      </c>
      <c r="D192" s="44">
        <v>0.59699999999999998</v>
      </c>
      <c r="E192" s="38"/>
      <c r="F192" s="39" t="s">
        <v>80</v>
      </c>
      <c r="G192" s="39">
        <v>53900</v>
      </c>
      <c r="H192" s="35" t="s">
        <v>53</v>
      </c>
      <c r="I192" s="40" t="s">
        <v>371</v>
      </c>
    </row>
    <row r="193" spans="1:9" s="29" customFormat="1" ht="15.75" customHeight="1" x14ac:dyDescent="0.25">
      <c r="A193" s="58" t="s">
        <v>372</v>
      </c>
      <c r="B193" s="67" t="s">
        <v>47</v>
      </c>
      <c r="C193" s="43" t="s">
        <v>373</v>
      </c>
      <c r="D193" s="38">
        <v>0.7</v>
      </c>
      <c r="E193" s="39"/>
      <c r="F193" s="39"/>
      <c r="G193" s="45">
        <v>48700</v>
      </c>
      <c r="H193" s="35" t="s">
        <v>323</v>
      </c>
      <c r="I193" s="40" t="s">
        <v>374</v>
      </c>
    </row>
    <row r="194" spans="1:9" s="29" customFormat="1" ht="15.75" customHeight="1" x14ac:dyDescent="0.25">
      <c r="A194" s="35" t="s">
        <v>375</v>
      </c>
      <c r="B194" s="36" t="s">
        <v>65</v>
      </c>
      <c r="C194" s="43" t="s">
        <v>83</v>
      </c>
      <c r="D194" s="44">
        <f>1.392-0.701</f>
        <v>0.69099999999999995</v>
      </c>
      <c r="E194" s="38"/>
      <c r="F194" s="39" t="s">
        <v>376</v>
      </c>
      <c r="G194" s="39">
        <v>68900</v>
      </c>
      <c r="H194" s="35" t="s">
        <v>25</v>
      </c>
      <c r="I194" s="40" t="s">
        <v>281</v>
      </c>
    </row>
    <row r="195" spans="1:9" s="29" customFormat="1" ht="15.75" customHeight="1" x14ac:dyDescent="0.25">
      <c r="A195" s="35" t="s">
        <v>377</v>
      </c>
      <c r="B195" s="36" t="s">
        <v>65</v>
      </c>
      <c r="C195" s="43">
        <v>20</v>
      </c>
      <c r="D195" s="44">
        <v>0.65</v>
      </c>
      <c r="E195" s="38"/>
      <c r="F195" s="39" t="s">
        <v>80</v>
      </c>
      <c r="G195" s="39">
        <v>48900</v>
      </c>
      <c r="H195" s="35" t="s">
        <v>25</v>
      </c>
      <c r="I195" s="40" t="s">
        <v>378</v>
      </c>
    </row>
    <row r="196" spans="1:9" s="29" customFormat="1" ht="15.75" customHeight="1" x14ac:dyDescent="0.25">
      <c r="A196" s="35" t="s">
        <v>379</v>
      </c>
      <c r="B196" s="36" t="s">
        <v>65</v>
      </c>
      <c r="C196" s="43" t="s">
        <v>83</v>
      </c>
      <c r="D196" s="44">
        <v>0.746</v>
      </c>
      <c r="E196" s="38"/>
      <c r="F196" s="39" t="s">
        <v>80</v>
      </c>
      <c r="G196" s="45">
        <v>58900</v>
      </c>
      <c r="H196" s="35" t="s">
        <v>25</v>
      </c>
      <c r="I196" s="40" t="s">
        <v>380</v>
      </c>
    </row>
    <row r="197" spans="1:9" s="29" customFormat="1" ht="15.75" customHeight="1" x14ac:dyDescent="0.25">
      <c r="A197" s="35" t="s">
        <v>381</v>
      </c>
      <c r="B197" s="36" t="s">
        <v>65</v>
      </c>
      <c r="C197" s="43">
        <v>20</v>
      </c>
      <c r="D197" s="44">
        <v>0.71799999999999997</v>
      </c>
      <c r="E197" s="38"/>
      <c r="F197" s="39" t="s">
        <v>80</v>
      </c>
      <c r="G197" s="39">
        <v>58900</v>
      </c>
      <c r="H197" s="35" t="s">
        <v>53</v>
      </c>
      <c r="I197" s="40" t="s">
        <v>382</v>
      </c>
    </row>
    <row r="198" spans="1:9" s="29" customFormat="1" ht="15.75" customHeight="1" x14ac:dyDescent="0.25">
      <c r="A198" s="35" t="s">
        <v>383</v>
      </c>
      <c r="B198" s="36" t="s">
        <v>65</v>
      </c>
      <c r="C198" s="43" t="s">
        <v>109</v>
      </c>
      <c r="D198" s="92">
        <f>18.408-0.759</f>
        <v>17.649000000000001</v>
      </c>
      <c r="E198" s="68"/>
      <c r="F198" s="39" t="s">
        <v>384</v>
      </c>
      <c r="G198" s="39">
        <v>59900</v>
      </c>
      <c r="H198" s="35" t="s">
        <v>326</v>
      </c>
      <c r="I198" s="40" t="s">
        <v>385</v>
      </c>
    </row>
    <row r="199" spans="1:9" s="29" customFormat="1" ht="15.75" customHeight="1" x14ac:dyDescent="0.25">
      <c r="A199" s="35" t="s">
        <v>386</v>
      </c>
      <c r="B199" s="36" t="s">
        <v>65</v>
      </c>
      <c r="C199" s="43" t="s">
        <v>62</v>
      </c>
      <c r="D199" s="44">
        <v>0.65100000000000002</v>
      </c>
      <c r="E199" s="38"/>
      <c r="F199" s="39" t="s">
        <v>51</v>
      </c>
      <c r="G199" s="39">
        <v>27900</v>
      </c>
      <c r="H199" s="35" t="s">
        <v>25</v>
      </c>
      <c r="I199" s="40" t="s">
        <v>387</v>
      </c>
    </row>
    <row r="200" spans="1:9" s="29" customFormat="1" ht="15.75" customHeight="1" x14ac:dyDescent="0.25">
      <c r="A200" s="58" t="s">
        <v>388</v>
      </c>
      <c r="B200" s="36" t="s">
        <v>65</v>
      </c>
      <c r="C200" s="43" t="s">
        <v>83</v>
      </c>
      <c r="D200" s="89">
        <v>2.11</v>
      </c>
      <c r="E200" s="68"/>
      <c r="F200" s="39" t="s">
        <v>389</v>
      </c>
      <c r="G200" s="39">
        <v>49900</v>
      </c>
      <c r="H200" s="35" t="s">
        <v>25</v>
      </c>
      <c r="I200" s="40" t="s">
        <v>390</v>
      </c>
    </row>
    <row r="201" spans="1:9" s="29" customFormat="1" ht="15.75" customHeight="1" x14ac:dyDescent="0.25">
      <c r="A201" s="58" t="s">
        <v>391</v>
      </c>
      <c r="B201" s="36" t="s">
        <v>65</v>
      </c>
      <c r="C201" s="88" t="s">
        <v>83</v>
      </c>
      <c r="D201" s="38">
        <f>9.287-4.096-0.709</f>
        <v>4.4820000000000011</v>
      </c>
      <c r="E201" s="44"/>
      <c r="F201" s="39" t="s">
        <v>80</v>
      </c>
      <c r="G201" s="39">
        <v>72900</v>
      </c>
      <c r="H201" s="35" t="s">
        <v>68</v>
      </c>
      <c r="I201" s="40" t="s">
        <v>392</v>
      </c>
    </row>
    <row r="202" spans="1:9" s="29" customFormat="1" ht="15.75" customHeight="1" x14ac:dyDescent="0.25">
      <c r="A202" s="58" t="s">
        <v>393</v>
      </c>
      <c r="B202" s="36" t="s">
        <v>65</v>
      </c>
      <c r="C202" s="43" t="s">
        <v>394</v>
      </c>
      <c r="D202" s="44">
        <v>0.69900000000000007</v>
      </c>
      <c r="E202" s="44"/>
      <c r="F202" s="39" t="s">
        <v>395</v>
      </c>
      <c r="G202" s="39">
        <v>75900</v>
      </c>
      <c r="H202" s="35" t="s">
        <v>25</v>
      </c>
      <c r="I202" s="40" t="s">
        <v>396</v>
      </c>
    </row>
    <row r="203" spans="1:9" s="29" customFormat="1" ht="15.75" customHeight="1" x14ac:dyDescent="0.25">
      <c r="A203" s="35" t="s">
        <v>397</v>
      </c>
      <c r="B203" s="36" t="s">
        <v>65</v>
      </c>
      <c r="C203" s="43" t="s">
        <v>109</v>
      </c>
      <c r="D203" s="44">
        <f>16.537-2.165</f>
        <v>14.372</v>
      </c>
      <c r="E203" s="38"/>
      <c r="F203" s="39" t="s">
        <v>398</v>
      </c>
      <c r="G203" s="39">
        <v>79900</v>
      </c>
      <c r="H203" s="35" t="s">
        <v>25</v>
      </c>
      <c r="I203" s="40" t="s">
        <v>399</v>
      </c>
    </row>
    <row r="204" spans="1:9" s="29" customFormat="1" ht="15.75" customHeight="1" x14ac:dyDescent="0.25">
      <c r="A204" s="42" t="s">
        <v>400</v>
      </c>
      <c r="B204" s="36" t="s">
        <v>65</v>
      </c>
      <c r="C204" s="37" t="s">
        <v>181</v>
      </c>
      <c r="D204" s="44">
        <f>0.873+1.16</f>
        <v>2.0329999999999999</v>
      </c>
      <c r="E204" s="38"/>
      <c r="F204" s="39" t="s">
        <v>80</v>
      </c>
      <c r="G204" s="45">
        <v>45900</v>
      </c>
      <c r="H204" s="35" t="s">
        <v>53</v>
      </c>
      <c r="I204" s="69" t="s">
        <v>489</v>
      </c>
    </row>
    <row r="205" spans="1:9" s="29" customFormat="1" ht="15.75" customHeight="1" x14ac:dyDescent="0.25">
      <c r="A205" s="35" t="s">
        <v>401</v>
      </c>
      <c r="B205" s="36" t="s">
        <v>65</v>
      </c>
      <c r="C205" s="43" t="s">
        <v>83</v>
      </c>
      <c r="D205" s="87">
        <v>0.77200000000000002</v>
      </c>
      <c r="E205" s="39"/>
      <c r="F205" s="39" t="s">
        <v>206</v>
      </c>
      <c r="G205" s="39">
        <v>50900</v>
      </c>
      <c r="H205" s="35" t="s">
        <v>25</v>
      </c>
      <c r="I205" s="40" t="s">
        <v>402</v>
      </c>
    </row>
    <row r="206" spans="1:9" s="29" customFormat="1" ht="15.75" customHeight="1" x14ac:dyDescent="0.25">
      <c r="A206" s="58" t="s">
        <v>403</v>
      </c>
      <c r="B206" s="36" t="s">
        <v>65</v>
      </c>
      <c r="C206" s="88" t="s">
        <v>83</v>
      </c>
      <c r="D206" s="87">
        <f>25.35-8.382</f>
        <v>16.968000000000004</v>
      </c>
      <c r="E206" s="68"/>
      <c r="F206" s="39" t="s">
        <v>404</v>
      </c>
      <c r="G206" s="39">
        <v>69900</v>
      </c>
      <c r="H206" s="35" t="s">
        <v>68</v>
      </c>
      <c r="I206" s="40" t="s">
        <v>490</v>
      </c>
    </row>
    <row r="207" spans="1:9" s="29" customFormat="1" ht="15.75" customHeight="1" x14ac:dyDescent="0.25">
      <c r="A207" s="35" t="s">
        <v>405</v>
      </c>
      <c r="B207" s="36" t="s">
        <v>65</v>
      </c>
      <c r="C207" s="43" t="s">
        <v>109</v>
      </c>
      <c r="D207" s="87">
        <v>0.59599999999999997</v>
      </c>
      <c r="E207" s="39"/>
      <c r="F207" s="39" t="s">
        <v>283</v>
      </c>
      <c r="G207" s="39">
        <v>75900</v>
      </c>
      <c r="H207" s="35" t="s">
        <v>25</v>
      </c>
      <c r="I207" s="40" t="s">
        <v>406</v>
      </c>
    </row>
    <row r="208" spans="1:9" s="29" customFormat="1" ht="15.75" customHeight="1" x14ac:dyDescent="0.25">
      <c r="A208" s="35" t="s">
        <v>407</v>
      </c>
      <c r="B208" s="36" t="s">
        <v>65</v>
      </c>
      <c r="C208" s="43" t="s">
        <v>197</v>
      </c>
      <c r="D208" s="44">
        <v>2.1539999999999999</v>
      </c>
      <c r="E208" s="39"/>
      <c r="F208" s="39" t="s">
        <v>80</v>
      </c>
      <c r="G208" s="39">
        <v>58900</v>
      </c>
      <c r="H208" s="35" t="s">
        <v>25</v>
      </c>
      <c r="I208" s="40" t="s">
        <v>408</v>
      </c>
    </row>
    <row r="209" spans="1:9" s="29" customFormat="1" ht="15.75" customHeight="1" x14ac:dyDescent="0.25">
      <c r="A209" s="35" t="s">
        <v>409</v>
      </c>
      <c r="B209" s="36" t="s">
        <v>65</v>
      </c>
      <c r="C209" s="43" t="s">
        <v>109</v>
      </c>
      <c r="D209" s="38">
        <f>1.08-0.658</f>
        <v>0.42200000000000004</v>
      </c>
      <c r="E209" s="38"/>
      <c r="F209" s="39" t="s">
        <v>410</v>
      </c>
      <c r="G209" s="62">
        <v>64900</v>
      </c>
      <c r="H209" s="35" t="s">
        <v>25</v>
      </c>
      <c r="I209" s="40" t="s">
        <v>411</v>
      </c>
    </row>
    <row r="210" spans="1:9" s="29" customFormat="1" ht="15.75" customHeight="1" x14ac:dyDescent="0.25">
      <c r="A210" s="35" t="s">
        <v>412</v>
      </c>
      <c r="B210" s="36" t="s">
        <v>65</v>
      </c>
      <c r="C210" s="43" t="s">
        <v>109</v>
      </c>
      <c r="D210" s="38">
        <v>9.6050000000000004</v>
      </c>
      <c r="E210" s="38"/>
      <c r="F210" s="39"/>
      <c r="G210" s="62">
        <v>89000</v>
      </c>
      <c r="H210" s="35" t="s">
        <v>53</v>
      </c>
      <c r="I210" s="40" t="s">
        <v>413</v>
      </c>
    </row>
    <row r="211" spans="1:9" s="29" customFormat="1" ht="15.75" customHeight="1" x14ac:dyDescent="0.25">
      <c r="A211" s="58" t="s">
        <v>414</v>
      </c>
      <c r="B211" s="67" t="s">
        <v>47</v>
      </c>
      <c r="C211" s="43" t="s">
        <v>325</v>
      </c>
      <c r="D211" s="38">
        <f>1.67-0.83</f>
        <v>0.84</v>
      </c>
      <c r="E211" s="39"/>
      <c r="F211" s="39"/>
      <c r="G211" s="45">
        <v>48700</v>
      </c>
      <c r="H211" s="35" t="s">
        <v>323</v>
      </c>
      <c r="I211" s="40" t="s">
        <v>415</v>
      </c>
    </row>
    <row r="212" spans="1:9" s="29" customFormat="1" ht="15.75" customHeight="1" x14ac:dyDescent="0.25">
      <c r="A212" s="58" t="s">
        <v>416</v>
      </c>
      <c r="B212" s="67" t="s">
        <v>47</v>
      </c>
      <c r="C212" s="43" t="s">
        <v>325</v>
      </c>
      <c r="D212" s="38">
        <v>0.67</v>
      </c>
      <c r="E212" s="39"/>
      <c r="F212" s="39"/>
      <c r="G212" s="45">
        <v>56700</v>
      </c>
      <c r="H212" s="35" t="s">
        <v>417</v>
      </c>
      <c r="I212" s="40" t="s">
        <v>418</v>
      </c>
    </row>
    <row r="213" spans="1:9" s="29" customFormat="1" ht="15.75" customHeight="1" x14ac:dyDescent="0.25">
      <c r="A213" s="35" t="s">
        <v>419</v>
      </c>
      <c r="B213" s="36" t="s">
        <v>65</v>
      </c>
      <c r="C213" s="43">
        <v>20</v>
      </c>
      <c r="D213" s="44">
        <v>0.90100000000000002</v>
      </c>
      <c r="E213" s="38"/>
      <c r="F213" s="39" t="s">
        <v>420</v>
      </c>
      <c r="G213" s="39">
        <v>66900</v>
      </c>
      <c r="H213" s="42" t="s">
        <v>421</v>
      </c>
      <c r="I213" s="40" t="s">
        <v>422</v>
      </c>
    </row>
    <row r="214" spans="1:9" s="29" customFormat="1" ht="15.75" customHeight="1" x14ac:dyDescent="0.25">
      <c r="A214" s="58" t="s">
        <v>423</v>
      </c>
      <c r="B214" s="36" t="s">
        <v>65</v>
      </c>
      <c r="C214" s="43" t="s">
        <v>325</v>
      </c>
      <c r="D214" s="38">
        <v>1.7250000000000001</v>
      </c>
      <c r="E214" s="39"/>
      <c r="F214" s="39" t="s">
        <v>424</v>
      </c>
      <c r="G214" s="39">
        <v>56900</v>
      </c>
      <c r="H214" s="35" t="s">
        <v>53</v>
      </c>
      <c r="I214" s="40" t="s">
        <v>425</v>
      </c>
    </row>
    <row r="215" spans="1:9" s="29" customFormat="1" ht="15.75" customHeight="1" x14ac:dyDescent="0.25">
      <c r="A215" s="35" t="s">
        <v>426</v>
      </c>
      <c r="B215" s="36" t="s">
        <v>65</v>
      </c>
      <c r="C215" s="43">
        <v>20</v>
      </c>
      <c r="D215" s="44">
        <f>1.467-0.689</f>
        <v>0.77800000000000014</v>
      </c>
      <c r="E215" s="38"/>
      <c r="F215" s="39" t="s">
        <v>80</v>
      </c>
      <c r="G215" s="39">
        <v>67900</v>
      </c>
      <c r="H215" s="35" t="s">
        <v>25</v>
      </c>
      <c r="I215" s="40" t="s">
        <v>281</v>
      </c>
    </row>
    <row r="216" spans="1:9" s="65" customFormat="1" ht="15.75" customHeight="1" x14ac:dyDescent="0.25">
      <c r="A216" s="58" t="s">
        <v>423</v>
      </c>
      <c r="B216" s="36" t="s">
        <v>65</v>
      </c>
      <c r="C216" s="43" t="s">
        <v>153</v>
      </c>
      <c r="D216" s="44">
        <f>2.329-0.809-0.658</f>
        <v>0.86199999999999999</v>
      </c>
      <c r="E216" s="38"/>
      <c r="F216" s="39" t="s">
        <v>424</v>
      </c>
      <c r="G216" s="39">
        <v>56900</v>
      </c>
      <c r="H216" s="35" t="s">
        <v>53</v>
      </c>
      <c r="I216" s="40" t="s">
        <v>427</v>
      </c>
    </row>
    <row r="217" spans="1:9" s="29" customFormat="1" ht="15.75" customHeight="1" x14ac:dyDescent="0.25">
      <c r="A217" s="35" t="s">
        <v>428</v>
      </c>
      <c r="B217" s="36" t="s">
        <v>65</v>
      </c>
      <c r="C217" s="49" t="s">
        <v>83</v>
      </c>
      <c r="D217" s="38">
        <v>9.9960000000000004</v>
      </c>
      <c r="E217" s="38"/>
      <c r="F217" s="39" t="s">
        <v>80</v>
      </c>
      <c r="G217" s="62">
        <v>79900</v>
      </c>
      <c r="H217" s="35" t="s">
        <v>53</v>
      </c>
      <c r="I217" s="40" t="s">
        <v>429</v>
      </c>
    </row>
    <row r="218" spans="1:9" s="29" customFormat="1" ht="15.75" customHeight="1" x14ac:dyDescent="0.25">
      <c r="A218" s="35" t="s">
        <v>430</v>
      </c>
      <c r="B218" s="36" t="s">
        <v>65</v>
      </c>
      <c r="C218" s="43" t="s">
        <v>431</v>
      </c>
      <c r="D218" s="44">
        <v>2.7919999999999998</v>
      </c>
      <c r="E218" s="39"/>
      <c r="F218" s="39" t="s">
        <v>51</v>
      </c>
      <c r="G218" s="45">
        <v>21900</v>
      </c>
      <c r="H218" s="35" t="s">
        <v>68</v>
      </c>
      <c r="I218" s="40" t="s">
        <v>432</v>
      </c>
    </row>
    <row r="219" spans="1:9" s="29" customFormat="1" ht="15.75" customHeight="1" x14ac:dyDescent="0.25">
      <c r="A219" s="58" t="s">
        <v>433</v>
      </c>
      <c r="B219" s="67" t="s">
        <v>47</v>
      </c>
      <c r="C219" s="43" t="s">
        <v>325</v>
      </c>
      <c r="D219" s="38">
        <v>0.63</v>
      </c>
      <c r="E219" s="39"/>
      <c r="F219" s="39"/>
      <c r="G219" s="45">
        <v>48700</v>
      </c>
      <c r="H219" s="35" t="s">
        <v>323</v>
      </c>
      <c r="I219" s="40" t="s">
        <v>434</v>
      </c>
    </row>
    <row r="220" spans="1:9" s="29" customFormat="1" ht="15.75" customHeight="1" x14ac:dyDescent="0.25">
      <c r="A220" s="58" t="s">
        <v>435</v>
      </c>
      <c r="B220" s="67" t="s">
        <v>47</v>
      </c>
      <c r="C220" s="43">
        <v>20</v>
      </c>
      <c r="D220" s="38">
        <v>0.86</v>
      </c>
      <c r="E220" s="39"/>
      <c r="F220" s="39"/>
      <c r="G220" s="39">
        <v>67900</v>
      </c>
      <c r="H220" s="35" t="s">
        <v>323</v>
      </c>
      <c r="I220" s="40" t="s">
        <v>436</v>
      </c>
    </row>
    <row r="221" spans="1:9" s="65" customFormat="1" ht="15.75" customHeight="1" x14ac:dyDescent="0.25">
      <c r="A221" s="35" t="s">
        <v>437</v>
      </c>
      <c r="B221" s="36" t="s">
        <v>65</v>
      </c>
      <c r="C221" s="43">
        <v>20</v>
      </c>
      <c r="D221" s="44">
        <v>0.871</v>
      </c>
      <c r="E221" s="38"/>
      <c r="F221" s="39" t="s">
        <v>438</v>
      </c>
      <c r="G221" s="39">
        <v>67900</v>
      </c>
      <c r="H221" s="35" t="s">
        <v>25</v>
      </c>
      <c r="I221" s="40" t="s">
        <v>439</v>
      </c>
    </row>
    <row r="222" spans="1:9" s="29" customFormat="1" ht="15.75" customHeight="1" x14ac:dyDescent="0.25">
      <c r="A222" s="35" t="s">
        <v>440</v>
      </c>
      <c r="B222" s="36" t="s">
        <v>65</v>
      </c>
      <c r="C222" s="43" t="s">
        <v>325</v>
      </c>
      <c r="D222" s="44">
        <f>3.907-1.847</f>
        <v>2.06</v>
      </c>
      <c r="E222" s="38"/>
      <c r="F222" s="39" t="s">
        <v>441</v>
      </c>
      <c r="G222" s="39">
        <v>69900</v>
      </c>
      <c r="H222" s="35" t="s">
        <v>25</v>
      </c>
      <c r="I222" s="40" t="s">
        <v>442</v>
      </c>
    </row>
    <row r="223" spans="1:9" s="29" customFormat="1" ht="15.75" customHeight="1" x14ac:dyDescent="0.25">
      <c r="A223" s="35" t="s">
        <v>443</v>
      </c>
      <c r="B223" s="36" t="s">
        <v>65</v>
      </c>
      <c r="C223" s="43" t="s">
        <v>444</v>
      </c>
      <c r="D223" s="44">
        <v>1.657</v>
      </c>
      <c r="E223" s="38"/>
      <c r="F223" s="39"/>
      <c r="G223" s="39">
        <v>75900</v>
      </c>
      <c r="H223" s="35" t="s">
        <v>34</v>
      </c>
      <c r="I223" s="40" t="s">
        <v>445</v>
      </c>
    </row>
    <row r="224" spans="1:9" s="65" customFormat="1" ht="15.75" customHeight="1" x14ac:dyDescent="0.25">
      <c r="A224" s="35" t="s">
        <v>446</v>
      </c>
      <c r="B224" s="36" t="s">
        <v>65</v>
      </c>
      <c r="C224" s="43" t="s">
        <v>109</v>
      </c>
      <c r="D224" s="44">
        <f>6.407</f>
        <v>6.407</v>
      </c>
      <c r="E224" s="38"/>
      <c r="F224" s="39"/>
      <c r="G224" s="39">
        <v>89900</v>
      </c>
      <c r="H224" s="35" t="s">
        <v>25</v>
      </c>
      <c r="I224" s="40" t="s">
        <v>447</v>
      </c>
    </row>
    <row r="225" spans="1:9" s="29" customFormat="1" ht="15.75" customHeight="1" x14ac:dyDescent="0.25">
      <c r="A225" s="35" t="s">
        <v>448</v>
      </c>
      <c r="B225" s="36" t="s">
        <v>47</v>
      </c>
      <c r="C225" s="43" t="s">
        <v>373</v>
      </c>
      <c r="D225" s="44">
        <f>1.012-0.36-0.36</f>
        <v>0.29200000000000004</v>
      </c>
      <c r="E225" s="38"/>
      <c r="F225" s="39" t="s">
        <v>51</v>
      </c>
      <c r="G225" s="45">
        <v>19900</v>
      </c>
      <c r="H225" s="35" t="s">
        <v>25</v>
      </c>
      <c r="I225" s="40" t="s">
        <v>449</v>
      </c>
    </row>
    <row r="226" spans="1:9" s="29" customFormat="1" ht="15.75" customHeight="1" x14ac:dyDescent="0.25">
      <c r="A226" s="58" t="s">
        <v>450</v>
      </c>
      <c r="B226" s="36" t="s">
        <v>47</v>
      </c>
      <c r="C226" s="43">
        <v>20</v>
      </c>
      <c r="D226" s="38">
        <v>1.05</v>
      </c>
      <c r="E226" s="39"/>
      <c r="F226" s="39"/>
      <c r="G226" s="45">
        <v>48700</v>
      </c>
      <c r="H226" s="35" t="s">
        <v>323</v>
      </c>
      <c r="I226" s="40" t="s">
        <v>451</v>
      </c>
    </row>
    <row r="227" spans="1:9" s="29" customFormat="1" ht="15.75" customHeight="1" x14ac:dyDescent="0.25">
      <c r="A227" s="35" t="s">
        <v>452</v>
      </c>
      <c r="B227" s="36" t="s">
        <v>47</v>
      </c>
      <c r="C227" s="43" t="s">
        <v>453</v>
      </c>
      <c r="D227" s="44">
        <v>1.0900000000000001</v>
      </c>
      <c r="E227" s="39"/>
      <c r="F227" s="39" t="s">
        <v>51</v>
      </c>
      <c r="G227" s="39">
        <v>21900</v>
      </c>
      <c r="H227" s="35" t="s">
        <v>25</v>
      </c>
      <c r="I227" s="40" t="s">
        <v>454</v>
      </c>
    </row>
    <row r="228" spans="1:9" s="29" customFormat="1" ht="15.75" customHeight="1" x14ac:dyDescent="0.25">
      <c r="A228" s="35" t="s">
        <v>455</v>
      </c>
      <c r="B228" s="36" t="s">
        <v>47</v>
      </c>
      <c r="C228" s="43" t="s">
        <v>453</v>
      </c>
      <c r="D228" s="44">
        <v>1.1950000000000001</v>
      </c>
      <c r="E228" s="38"/>
      <c r="F228" s="39" t="s">
        <v>456</v>
      </c>
      <c r="G228" s="39">
        <v>31900</v>
      </c>
      <c r="H228" s="35" t="s">
        <v>25</v>
      </c>
      <c r="I228" s="40" t="s">
        <v>457</v>
      </c>
    </row>
    <row r="229" spans="1:9" s="29" customFormat="1" ht="15.75" customHeight="1" x14ac:dyDescent="0.25">
      <c r="A229" s="35" t="s">
        <v>450</v>
      </c>
      <c r="B229" s="36" t="s">
        <v>47</v>
      </c>
      <c r="C229" s="43" t="s">
        <v>109</v>
      </c>
      <c r="D229" s="44">
        <v>3.581</v>
      </c>
      <c r="E229" s="38"/>
      <c r="F229" s="39" t="s">
        <v>80</v>
      </c>
      <c r="G229" s="45">
        <v>61900</v>
      </c>
      <c r="H229" s="35" t="s">
        <v>34</v>
      </c>
      <c r="I229" s="40" t="s">
        <v>458</v>
      </c>
    </row>
    <row r="230" spans="1:9" s="29" customFormat="1" ht="15.75" customHeight="1" x14ac:dyDescent="0.25">
      <c r="A230" s="35" t="s">
        <v>459</v>
      </c>
      <c r="B230" s="36" t="s">
        <v>47</v>
      </c>
      <c r="C230" s="43" t="s">
        <v>373</v>
      </c>
      <c r="D230" s="44">
        <v>5.49</v>
      </c>
      <c r="E230" s="38"/>
      <c r="F230" s="39" t="s">
        <v>80</v>
      </c>
      <c r="G230" s="45">
        <v>71000</v>
      </c>
      <c r="H230" s="35" t="s">
        <v>34</v>
      </c>
      <c r="I230" s="40" t="s">
        <v>359</v>
      </c>
    </row>
    <row r="231" spans="1:9" s="29" customFormat="1" ht="15.75" customHeight="1" x14ac:dyDescent="0.25">
      <c r="A231" s="58" t="s">
        <v>460</v>
      </c>
      <c r="B231" s="36" t="s">
        <v>47</v>
      </c>
      <c r="C231" s="43" t="s">
        <v>461</v>
      </c>
      <c r="D231" s="60">
        <v>1.49</v>
      </c>
      <c r="E231" s="64">
        <v>3</v>
      </c>
      <c r="F231" s="39"/>
      <c r="G231" s="61">
        <v>19900</v>
      </c>
      <c r="H231" s="35" t="s">
        <v>25</v>
      </c>
      <c r="I231" s="70" t="s">
        <v>462</v>
      </c>
    </row>
    <row r="232" spans="1:9" s="29" customFormat="1" ht="15.75" customHeight="1" x14ac:dyDescent="0.25">
      <c r="A232" s="58" t="s">
        <v>463</v>
      </c>
      <c r="B232" s="36" t="s">
        <v>464</v>
      </c>
      <c r="C232" s="43" t="s">
        <v>109</v>
      </c>
      <c r="D232" s="71">
        <v>4.4790000000000001</v>
      </c>
      <c r="E232" s="64"/>
      <c r="F232" s="39">
        <v>19900</v>
      </c>
      <c r="G232" s="61">
        <v>21900</v>
      </c>
      <c r="H232" s="58" t="s">
        <v>25</v>
      </c>
      <c r="I232" s="70" t="s">
        <v>465</v>
      </c>
    </row>
    <row r="233" spans="1:9" s="29" customFormat="1" ht="15.75" customHeight="1" x14ac:dyDescent="0.25">
      <c r="A233" s="35" t="s">
        <v>466</v>
      </c>
      <c r="B233" s="36" t="s">
        <v>47</v>
      </c>
      <c r="C233" s="43" t="s">
        <v>467</v>
      </c>
      <c r="D233" s="44"/>
      <c r="E233" s="38">
        <v>24.1</v>
      </c>
      <c r="F233" s="39"/>
      <c r="G233" s="39">
        <v>55000</v>
      </c>
      <c r="H233" s="35" t="s">
        <v>468</v>
      </c>
      <c r="I233" s="40" t="s">
        <v>469</v>
      </c>
    </row>
    <row r="234" spans="1:9" s="29" customFormat="1" ht="15.75" customHeight="1" x14ac:dyDescent="0.25">
      <c r="A234" s="35" t="s">
        <v>470</v>
      </c>
      <c r="B234" s="36" t="s">
        <v>47</v>
      </c>
      <c r="C234" s="43" t="s">
        <v>471</v>
      </c>
      <c r="D234" s="44"/>
      <c r="E234" s="38">
        <v>16.5</v>
      </c>
      <c r="F234" s="39"/>
      <c r="G234" s="39">
        <v>55000</v>
      </c>
      <c r="H234" s="35" t="s">
        <v>468</v>
      </c>
      <c r="I234" s="40" t="s">
        <v>472</v>
      </c>
    </row>
    <row r="235" spans="1:9" s="29" customFormat="1" ht="15.75" customHeight="1" x14ac:dyDescent="0.25">
      <c r="A235" s="35" t="s">
        <v>473</v>
      </c>
      <c r="B235" s="36" t="s">
        <v>47</v>
      </c>
      <c r="C235" s="43" t="s">
        <v>467</v>
      </c>
      <c r="D235" s="44"/>
      <c r="E235" s="38">
        <v>23</v>
      </c>
      <c r="F235" s="39"/>
      <c r="G235" s="39">
        <v>55000</v>
      </c>
      <c r="H235" s="35" t="s">
        <v>468</v>
      </c>
      <c r="I235" s="40" t="s">
        <v>469</v>
      </c>
    </row>
    <row r="236" spans="1:9" s="29" customFormat="1" ht="15.75" customHeight="1" x14ac:dyDescent="0.25">
      <c r="A236" s="35" t="s">
        <v>474</v>
      </c>
      <c r="B236" s="36" t="s">
        <v>47</v>
      </c>
      <c r="C236" s="43" t="s">
        <v>467</v>
      </c>
      <c r="D236" s="44"/>
      <c r="E236" s="38">
        <v>25.4</v>
      </c>
      <c r="F236" s="39"/>
      <c r="G236" s="39">
        <v>55000</v>
      </c>
      <c r="H236" s="35" t="s">
        <v>468</v>
      </c>
      <c r="I236" s="40" t="s">
        <v>469</v>
      </c>
    </row>
    <row r="237" spans="1:9" s="29" customFormat="1" ht="15.75" customHeight="1" x14ac:dyDescent="0.3">
      <c r="A237" s="72" t="s">
        <v>475</v>
      </c>
      <c r="B237" s="73"/>
      <c r="C237" s="74"/>
      <c r="D237" s="75"/>
      <c r="E237" s="75"/>
      <c r="F237" s="74"/>
      <c r="G237" s="76"/>
      <c r="H237" s="73"/>
      <c r="I237" s="73"/>
    </row>
    <row r="238" spans="1:9" s="29" customFormat="1" ht="15.75" customHeight="1" x14ac:dyDescent="0.3">
      <c r="A238" s="72" t="s">
        <v>476</v>
      </c>
      <c r="B238" s="73"/>
      <c r="C238" s="74"/>
      <c r="D238" s="75"/>
      <c r="E238" s="75"/>
      <c r="F238" s="74"/>
      <c r="G238" s="74"/>
      <c r="H238" s="73"/>
      <c r="I238" s="73"/>
    </row>
    <row r="239" spans="1:9" s="29" customFormat="1" ht="15.75" customHeight="1" x14ac:dyDescent="0.3">
      <c r="A239" s="77" t="s">
        <v>477</v>
      </c>
      <c r="B239" s="78"/>
      <c r="C239" s="78"/>
      <c r="D239" s="78"/>
      <c r="E239" s="78"/>
      <c r="F239" s="78"/>
      <c r="G239" s="78"/>
      <c r="H239" s="78"/>
      <c r="I239" s="78"/>
    </row>
    <row r="240" spans="1:9" s="29" customFormat="1" ht="15.75" customHeight="1" x14ac:dyDescent="0.3">
      <c r="A240" s="72" t="s">
        <v>478</v>
      </c>
      <c r="B240" s="79"/>
      <c r="C240" s="79"/>
      <c r="D240" s="80"/>
      <c r="E240" s="80"/>
      <c r="F240" s="79"/>
      <c r="G240" s="79"/>
      <c r="H240" s="79"/>
      <c r="I240" s="79"/>
    </row>
    <row r="241" spans="1:9" s="29" customFormat="1" ht="15.75" customHeight="1" x14ac:dyDescent="0.3">
      <c r="A241" s="72" t="s">
        <v>479</v>
      </c>
      <c r="B241" s="81"/>
      <c r="C241" s="81"/>
      <c r="D241" s="82"/>
      <c r="E241" s="82"/>
      <c r="F241" s="81"/>
      <c r="G241" s="81"/>
      <c r="H241" s="81"/>
      <c r="I241" s="81"/>
    </row>
    <row r="242" spans="1:9" s="29" customFormat="1" ht="15.75" customHeight="1" x14ac:dyDescent="0.25">
      <c r="A242" s="83" t="s">
        <v>480</v>
      </c>
      <c r="B242" s="81"/>
      <c r="C242" s="81"/>
      <c r="D242" s="82"/>
      <c r="E242" s="82"/>
      <c r="F242" s="81"/>
      <c r="G242" s="81"/>
      <c r="H242" s="81"/>
      <c r="I242" s="81"/>
    </row>
    <row r="243" spans="1:9" s="29" customFormat="1" ht="15.75" customHeight="1" x14ac:dyDescent="0.2">
      <c r="A243" s="73" t="s">
        <v>481</v>
      </c>
      <c r="B243" s="84"/>
      <c r="C243" s="84"/>
      <c r="D243" s="85"/>
      <c r="E243" s="85"/>
      <c r="F243" s="84"/>
      <c r="G243" s="84"/>
      <c r="H243" s="84"/>
      <c r="I243" s="84"/>
    </row>
    <row r="244" spans="1:9" s="29" customFormat="1" ht="15.75" customHeight="1" x14ac:dyDescent="0.2">
      <c r="A244" s="73" t="s">
        <v>482</v>
      </c>
      <c r="B244" s="84"/>
      <c r="C244" s="84"/>
      <c r="D244" s="85"/>
      <c r="E244" s="85"/>
      <c r="F244" s="84"/>
      <c r="G244" s="84"/>
      <c r="H244" s="84"/>
      <c r="I244" s="84"/>
    </row>
    <row r="245" spans="1:9" s="29" customFormat="1" ht="15.75" customHeight="1" x14ac:dyDescent="0.2">
      <c r="A245" s="73" t="s">
        <v>483</v>
      </c>
      <c r="B245" s="84"/>
      <c r="C245" s="84"/>
      <c r="D245" s="85"/>
      <c r="E245" s="85"/>
      <c r="F245" s="84"/>
      <c r="G245" s="84"/>
      <c r="H245" s="84"/>
      <c r="I245" s="84"/>
    </row>
    <row r="246" spans="1:9" s="29" customFormat="1" ht="15.75" customHeight="1" x14ac:dyDescent="0.2">
      <c r="A246" s="86" t="s">
        <v>484</v>
      </c>
      <c r="B246" s="84"/>
      <c r="C246" s="84"/>
      <c r="D246" s="85"/>
      <c r="E246" s="85"/>
      <c r="F246" s="84"/>
      <c r="G246" s="84"/>
      <c r="H246" s="84"/>
      <c r="I246" s="84"/>
    </row>
    <row r="247" spans="1:9" s="84" customFormat="1" ht="15.75" customHeight="1" x14ac:dyDescent="0.2">
      <c r="A247" s="86" t="s">
        <v>485</v>
      </c>
      <c r="D247" s="85"/>
      <c r="E247" s="85"/>
    </row>
    <row r="248" spans="1:9" s="1" customFormat="1" ht="16.5" customHeight="1" x14ac:dyDescent="0.2">
      <c r="A248" s="86" t="s">
        <v>486</v>
      </c>
      <c r="D248" s="2"/>
      <c r="E248" s="2"/>
      <c r="H248" s="3"/>
      <c r="I248" s="3"/>
    </row>
    <row r="249" spans="1:9" s="1" customFormat="1" ht="16.5" customHeight="1" x14ac:dyDescent="0.2">
      <c r="D249" s="2"/>
      <c r="E249" s="2"/>
      <c r="H249" s="3"/>
      <c r="I249" s="3"/>
    </row>
    <row r="250" spans="1:9" s="1" customFormat="1" ht="16.5" customHeight="1" x14ac:dyDescent="0.2">
      <c r="D250" s="2"/>
      <c r="E250" s="2"/>
      <c r="H250" s="3"/>
      <c r="I250" s="3"/>
    </row>
    <row r="251" spans="1:9" s="1" customFormat="1" ht="16.5" customHeight="1" x14ac:dyDescent="0.2">
      <c r="A251"/>
      <c r="B251"/>
      <c r="C251"/>
      <c r="D251"/>
      <c r="E251"/>
      <c r="F251" s="4"/>
      <c r="G251" s="4"/>
      <c r="H251"/>
      <c r="I251"/>
    </row>
    <row r="252" spans="1:9" s="1" customFormat="1" ht="16.5" customHeight="1" x14ac:dyDescent="0.2">
      <c r="D252" s="2"/>
      <c r="E252" s="2"/>
      <c r="H252" s="3"/>
      <c r="I252" s="3"/>
    </row>
    <row r="253" spans="1:9" s="1" customFormat="1" ht="16.5" customHeight="1" x14ac:dyDescent="0.2">
      <c r="D253" s="2"/>
      <c r="E253" s="2"/>
      <c r="H253" s="3"/>
      <c r="I253" s="3"/>
    </row>
    <row r="254" spans="1:9" s="1" customFormat="1" ht="12.75" customHeight="1" x14ac:dyDescent="0.2">
      <c r="D254" s="2"/>
      <c r="E254" s="2"/>
      <c r="H254" s="3"/>
      <c r="I254" s="3"/>
    </row>
    <row r="255" spans="1:9" s="1" customFormat="1" ht="12.75" customHeight="1" x14ac:dyDescent="0.2">
      <c r="D255" s="2"/>
      <c r="E255" s="2"/>
      <c r="H255" s="3"/>
      <c r="I255" s="3"/>
    </row>
    <row r="256" spans="1:9" s="1" customFormat="1" ht="12.75" customHeight="1" x14ac:dyDescent="0.2">
      <c r="D256" s="2"/>
      <c r="E256" s="2"/>
      <c r="H256" s="3"/>
      <c r="I256" s="3"/>
    </row>
    <row r="257" spans="4:9" s="1" customFormat="1" ht="12.75" customHeight="1" x14ac:dyDescent="0.2">
      <c r="D257" s="2"/>
      <c r="E257" s="2"/>
      <c r="H257" s="3"/>
      <c r="I257" s="3"/>
    </row>
    <row r="258" spans="4:9" s="1" customFormat="1" ht="12.75" customHeight="1" x14ac:dyDescent="0.2">
      <c r="D258" s="2"/>
      <c r="E258" s="2"/>
      <c r="H258" s="3"/>
      <c r="I258" s="3"/>
    </row>
    <row r="259" spans="4:9" ht="12.75" customHeight="1" x14ac:dyDescent="0.2"/>
  </sheetData>
  <sheetProtection selectLockedCells="1" selectUnlockedCells="1"/>
  <autoFilter ref="A17:I248"/>
  <mergeCells count="2">
    <mergeCell ref="A4:I4"/>
    <mergeCell ref="H5:I7"/>
  </mergeCells>
  <hyperlinks>
    <hyperlink ref="A4" r:id="rId1"/>
  </hyperlink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ТрубМет - трубы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 Складановских</dc:creator>
  <cp:lastModifiedBy>Александр Ядрихинский</cp:lastModifiedBy>
  <dcterms:created xsi:type="dcterms:W3CDTF">2018-06-21T10:49:08Z</dcterms:created>
  <dcterms:modified xsi:type="dcterms:W3CDTF">2018-06-21T11:29:11Z</dcterms:modified>
</cp:coreProperties>
</file>