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30" windowWidth="8295" windowHeight="8265" firstSheet="7" activeTab="7"/>
  </bookViews>
  <sheets>
    <sheet name="прайс бетон" sheetId="11" state="hidden" r:id="rId1"/>
    <sheet name="прайс раствор" sheetId="12" state="hidden" r:id="rId2"/>
    <sheet name="Раст с мсф" sheetId="16" state="hidden" r:id="rId3"/>
    <sheet name="прайс пескобетон" sheetId="13" state="hidden" r:id="rId4"/>
    <sheet name="услуги лаб не утв" sheetId="14" state="hidden" r:id="rId5"/>
    <sheet name="Лист1" sheetId="17" state="hidden" r:id="rId6"/>
    <sheet name="жб 27" sheetId="19" state="hidden" r:id="rId7"/>
    <sheet name="БЕТОН" sheetId="31" r:id="rId8"/>
  </sheets>
  <definedNames>
    <definedName name="_xlnm.Print_Area" localSheetId="0">'прайс бетон'!$A$1:$H$71</definedName>
  </definedNames>
  <calcPr calcId="125725"/>
</workbook>
</file>

<file path=xl/calcChain.xml><?xml version="1.0" encoding="utf-8"?>
<calcChain xmlns="http://schemas.openxmlformats.org/spreadsheetml/2006/main">
  <c r="E205" i="19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C65" i="11"/>
  <c r="F57"/>
  <c r="G57" s="1"/>
  <c r="C57"/>
  <c r="D57" s="1"/>
  <c r="F56"/>
  <c r="G56" s="1"/>
  <c r="C56"/>
  <c r="D56" s="1"/>
  <c r="F55"/>
  <c r="G55" s="1"/>
  <c r="C55"/>
  <c r="D55" s="1"/>
  <c r="F54"/>
  <c r="G54" s="1"/>
  <c r="C54"/>
  <c r="D54" s="1"/>
  <c r="F53"/>
  <c r="G53" s="1"/>
  <c r="C53"/>
  <c r="D53" s="1"/>
  <c r="F52"/>
  <c r="G52" s="1"/>
  <c r="C52"/>
  <c r="D52" s="1"/>
  <c r="F51"/>
  <c r="G51" s="1"/>
  <c r="C51"/>
  <c r="D51" s="1"/>
  <c r="F50"/>
  <c r="G50" s="1"/>
  <c r="C50"/>
  <c r="D50" s="1"/>
  <c r="F49"/>
  <c r="G49" s="1"/>
  <c r="C49"/>
  <c r="D49" s="1"/>
  <c r="F48"/>
  <c r="G48" s="1"/>
  <c r="C48"/>
  <c r="D48" s="1"/>
  <c r="F47"/>
  <c r="G47" s="1"/>
  <c r="C47"/>
  <c r="D47" s="1"/>
  <c r="F46"/>
  <c r="G46" s="1"/>
  <c r="C46"/>
  <c r="D46" s="1"/>
  <c r="F45"/>
  <c r="G45" s="1"/>
  <c r="C45"/>
  <c r="D45" s="1"/>
  <c r="F44"/>
  <c r="G44" s="1"/>
  <c r="C44"/>
  <c r="D44" s="1"/>
  <c r="F43"/>
  <c r="G43" s="1"/>
  <c r="C43"/>
  <c r="D43" s="1"/>
  <c r="F42"/>
  <c r="G42" s="1"/>
  <c r="C42"/>
  <c r="D42" s="1"/>
  <c r="F41"/>
  <c r="G41" s="1"/>
  <c r="C41"/>
  <c r="D41" s="1"/>
  <c r="F40"/>
  <c r="G40" s="1"/>
  <c r="C40"/>
  <c r="D40" s="1"/>
  <c r="F39"/>
  <c r="G39" s="1"/>
  <c r="C39"/>
  <c r="D39" s="1"/>
  <c r="F38"/>
  <c r="G38" s="1"/>
  <c r="C38"/>
  <c r="D38" s="1"/>
  <c r="F37"/>
  <c r="G37" s="1"/>
  <c r="C37"/>
  <c r="D37" s="1"/>
  <c r="F36"/>
  <c r="G36" s="1"/>
  <c r="C36"/>
  <c r="D36" s="1"/>
  <c r="F35"/>
  <c r="G35" s="1"/>
  <c r="C35"/>
  <c r="D35" s="1"/>
  <c r="F34"/>
  <c r="G34" s="1"/>
  <c r="C34"/>
  <c r="D34" s="1"/>
  <c r="C10"/>
  <c r="C11"/>
  <c r="D11"/>
  <c r="C12"/>
  <c r="C13"/>
  <c r="C14"/>
  <c r="C15"/>
  <c r="C16"/>
  <c r="C17"/>
  <c r="C18"/>
  <c r="D18"/>
  <c r="C19"/>
  <c r="D19"/>
  <c r="C20"/>
  <c r="C21"/>
  <c r="D21" s="1"/>
  <c r="C22"/>
  <c r="C23"/>
  <c r="C24"/>
  <c r="C25"/>
  <c r="C26"/>
  <c r="C27"/>
  <c r="D27"/>
  <c r="C28"/>
  <c r="D28"/>
  <c r="C29"/>
  <c r="D29"/>
  <c r="C30"/>
  <c r="D30"/>
  <c r="C31"/>
  <c r="D31"/>
  <c r="C9"/>
  <c r="D9"/>
  <c r="D33" i="16"/>
  <c r="E33" s="1"/>
  <c r="C26"/>
  <c r="F26" s="1"/>
  <c r="C25"/>
  <c r="D25" s="1"/>
  <c r="C24"/>
  <c r="F24" s="1"/>
  <c r="C23"/>
  <c r="D23" s="1"/>
  <c r="C22"/>
  <c r="F22" s="1"/>
  <c r="C21"/>
  <c r="D21" s="1"/>
  <c r="C20"/>
  <c r="F20" s="1"/>
  <c r="C19"/>
  <c r="D19" s="1"/>
  <c r="C18"/>
  <c r="F18" s="1"/>
  <c r="C16"/>
  <c r="D16" s="1"/>
  <c r="C15"/>
  <c r="F15" s="1"/>
  <c r="C14"/>
  <c r="D14" s="1"/>
  <c r="C13"/>
  <c r="F13" s="1"/>
  <c r="C12"/>
  <c r="D12" s="1"/>
  <c r="C11"/>
  <c r="F11" s="1"/>
  <c r="C10"/>
  <c r="D10" s="1"/>
  <c r="C9"/>
  <c r="F9" s="1"/>
  <c r="C8"/>
  <c r="D8" s="1"/>
  <c r="D65" i="14"/>
  <c r="F64"/>
  <c r="D64"/>
  <c r="E49"/>
  <c r="F49"/>
  <c r="D48"/>
  <c r="E48"/>
  <c r="D47"/>
  <c r="E47"/>
  <c r="D46"/>
  <c r="E46"/>
  <c r="D45"/>
  <c r="E45"/>
  <c r="D44"/>
  <c r="E44"/>
  <c r="D43"/>
  <c r="E43"/>
  <c r="D42"/>
  <c r="E42"/>
  <c r="D41"/>
  <c r="E41"/>
  <c r="D40"/>
  <c r="E40"/>
  <c r="D39"/>
  <c r="E39"/>
  <c r="D35"/>
  <c r="E35"/>
  <c r="D33"/>
  <c r="E33"/>
  <c r="D29"/>
  <c r="E29"/>
  <c r="D27"/>
  <c r="E27" s="1"/>
  <c r="D26"/>
  <c r="E26" s="1"/>
  <c r="D25"/>
  <c r="E25" s="1"/>
  <c r="D24"/>
  <c r="E24" s="1"/>
  <c r="D16"/>
  <c r="E16" s="1"/>
  <c r="D10"/>
  <c r="E10" s="1"/>
  <c r="D56"/>
  <c r="E56" s="1"/>
  <c r="D33" i="12"/>
  <c r="E33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6"/>
  <c r="D16" s="1"/>
  <c r="C15"/>
  <c r="D15" s="1"/>
  <c r="C14"/>
  <c r="D14" s="1"/>
  <c r="C13"/>
  <c r="D13"/>
  <c r="C12"/>
  <c r="D12"/>
  <c r="C11"/>
  <c r="D11"/>
  <c r="C10"/>
  <c r="D10"/>
  <c r="C9"/>
  <c r="D9"/>
  <c r="C8"/>
  <c r="D8"/>
  <c r="D31" i="13"/>
  <c r="E31" s="1"/>
  <c r="D30"/>
  <c r="E30" s="1"/>
  <c r="D65" i="11"/>
  <c r="C22" i="13"/>
  <c r="D22" s="1"/>
  <c r="C21"/>
  <c r="D21" s="1"/>
  <c r="C20"/>
  <c r="D20"/>
  <c r="C19"/>
  <c r="D19"/>
  <c r="C18"/>
  <c r="D18"/>
  <c r="C17"/>
  <c r="D17"/>
  <c r="C16"/>
  <c r="D16"/>
  <c r="C14"/>
  <c r="D14" s="1"/>
  <c r="C13"/>
  <c r="D13" s="1"/>
  <c r="C12"/>
  <c r="D12" s="1"/>
  <c r="C11"/>
  <c r="D11" s="1"/>
  <c r="C10"/>
  <c r="D10" s="1"/>
  <c r="C9"/>
  <c r="D9" s="1"/>
  <c r="C8"/>
  <c r="D8" s="1"/>
  <c r="G8"/>
  <c r="C58" i="11"/>
  <c r="D58"/>
  <c r="F32"/>
  <c r="G32"/>
  <c r="F31"/>
  <c r="G31"/>
  <c r="F30"/>
  <c r="G30"/>
  <c r="F29"/>
  <c r="G29"/>
  <c r="F28"/>
  <c r="G28"/>
  <c r="F27"/>
  <c r="G27"/>
  <c r="F26"/>
  <c r="G26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F12"/>
  <c r="G12"/>
  <c r="F11"/>
  <c r="G11"/>
  <c r="F10"/>
  <c r="G10"/>
  <c r="F9"/>
  <c r="G9"/>
  <c r="C32"/>
  <c r="D32"/>
  <c r="D26"/>
  <c r="D25"/>
  <c r="D24"/>
  <c r="D23"/>
  <c r="D22"/>
  <c r="D20"/>
  <c r="D17"/>
  <c r="D16"/>
  <c r="D15"/>
  <c r="D14"/>
  <c r="D13"/>
  <c r="D12"/>
  <c r="D10"/>
  <c r="F22" i="13"/>
  <c r="F20"/>
  <c r="F18"/>
  <c r="F16"/>
  <c r="F13"/>
  <c r="G14"/>
  <c r="G22"/>
  <c r="G20"/>
  <c r="G18"/>
  <c r="G16"/>
  <c r="F10"/>
  <c r="F8"/>
  <c r="G10"/>
  <c r="F8" i="16"/>
  <c r="F25"/>
  <c r="F23"/>
  <c r="F21"/>
  <c r="F19"/>
  <c r="F16"/>
  <c r="F14"/>
  <c r="F12"/>
  <c r="F10"/>
  <c r="F12" i="13"/>
  <c r="F21"/>
  <c r="F19"/>
  <c r="F17"/>
  <c r="F14"/>
  <c r="G12"/>
  <c r="G13"/>
  <c r="G21"/>
  <c r="G19"/>
  <c r="G17"/>
  <c r="F11"/>
  <c r="F9"/>
  <c r="G11"/>
  <c r="G9"/>
  <c r="D63" i="14"/>
  <c r="E63" s="1"/>
  <c r="D62"/>
  <c r="E62" s="1"/>
  <c r="D61"/>
  <c r="E61" s="1"/>
  <c r="D60"/>
  <c r="E60" s="1"/>
  <c r="D59"/>
  <c r="E59" s="1"/>
  <c r="D58"/>
  <c r="E58" s="1"/>
  <c r="D57"/>
  <c r="E57" s="1"/>
  <c r="E65"/>
  <c r="E64"/>
  <c r="D9" i="16" l="1"/>
  <c r="D11"/>
  <c r="D13"/>
  <c r="D15"/>
  <c r="D18"/>
  <c r="D20"/>
  <c r="D22"/>
  <c r="D24"/>
  <c r="D26"/>
</calcChain>
</file>

<file path=xl/sharedStrings.xml><?xml version="1.0" encoding="utf-8"?>
<sst xmlns="http://schemas.openxmlformats.org/spreadsheetml/2006/main" count="866" uniqueCount="650">
  <si>
    <t>№ п/п</t>
  </si>
  <si>
    <t>Наименование группы изделий</t>
  </si>
  <si>
    <t>1 Железобетон (ПЦ 500Д0-Н)</t>
  </si>
  <si>
    <t>01 Плиты пустотные</t>
  </si>
  <si>
    <t>Плита пустотная ПК 24.12-8Та</t>
  </si>
  <si>
    <t>Плита пустотная ПК 24.15-8Та</t>
  </si>
  <si>
    <t>Плита пустотная ПК 27.12-8Та</t>
  </si>
  <si>
    <t>Плита пустотная ПК 27.15-8Та</t>
  </si>
  <si>
    <t>Плита пустотная ПК 27.15-10АIII</t>
  </si>
  <si>
    <t>Плита пустотная ПК 27.15-10АIII Т-3</t>
  </si>
  <si>
    <t>Плита пустотная ПК 27.9-10АIII Т-1</t>
  </si>
  <si>
    <t>Плита пустотная ПК 30.12-8Та</t>
  </si>
  <si>
    <t>Плита пустотная ПК 30.15-8Та</t>
  </si>
  <si>
    <t>Плита пустотная ПК 36.12-8Та</t>
  </si>
  <si>
    <t>Плита пустотная ПК 36.15-8Та</t>
  </si>
  <si>
    <t>Плита пустотная ПК 42.12-8Та</t>
  </si>
  <si>
    <t>Плита пустотная ПК 42.15-8Та</t>
  </si>
  <si>
    <t>Плита пустотная ПК 45.12-8Aт800T-а</t>
  </si>
  <si>
    <t>Плита пустотная ПК 45.15-8Aт800T-а</t>
  </si>
  <si>
    <t>Плита пустотная ПК 48.12-8Aт800T-а</t>
  </si>
  <si>
    <t>Плита пустотная ПК 48.15-8Aт800T-а</t>
  </si>
  <si>
    <t>Плита пустотная ПК 51.12-8Aт800T-а</t>
  </si>
  <si>
    <t>Плита пустотная ПК 51.15-8Aт800T-а</t>
  </si>
  <si>
    <t>Плита пустотная ПК 54.12-8Aт800T-а</t>
  </si>
  <si>
    <t>Плита пустотная ПК 54.15-8Aт800T-а</t>
  </si>
  <si>
    <t>Плита пустотная ПК 56.12-9Aт800</t>
  </si>
  <si>
    <t>Плита пустотная ПК 56.12-10AтV-1</t>
  </si>
  <si>
    <t>Плита пустотная ПК 56.12-11Ат800</t>
  </si>
  <si>
    <t>Плита пустотная ПК 56.15-8Aт800-2</t>
  </si>
  <si>
    <t>Плита пустотная ПК 56.15-8Aт800-3</t>
  </si>
  <si>
    <t>Плита пустотная ПК 56.15-11АV T-3</t>
  </si>
  <si>
    <t>Плита пустотная ПК 56.15-13Aт800-1</t>
  </si>
  <si>
    <t>Плита пустотная ПК 57.12-8Aт800T-а</t>
  </si>
  <si>
    <t>Плита пустотная ПК 57.15-8Aт800T-а</t>
  </si>
  <si>
    <t>Плита пустотная ПК 60.12-8Aт800T-а</t>
  </si>
  <si>
    <t>Плита пустотная ПК 60.15-8Aт800T-а</t>
  </si>
  <si>
    <t>Плита пустотная ПК 63.12-8Aт800T-а</t>
  </si>
  <si>
    <t>Плита пустотная ПК 63.15-8Aт800T-а</t>
  </si>
  <si>
    <t>02 Плиты аэродромные</t>
  </si>
  <si>
    <t>Плита аэродромная ПАГ-14V</t>
  </si>
  <si>
    <t>Плита аэродромная ПАГ-14СА</t>
  </si>
  <si>
    <t>Плита аэродромная ПАГ-18V</t>
  </si>
  <si>
    <t>Плита аэродромная ПАГ-18СА</t>
  </si>
  <si>
    <t>04 Плиты плоские</t>
  </si>
  <si>
    <t>Плита  плоская ПТП 13-12</t>
  </si>
  <si>
    <t>Плита  плоская ПТП 13-6</t>
  </si>
  <si>
    <t>Плита  плоская ПТП 13-8</t>
  </si>
  <si>
    <t>Плита  плоская ПТП 16-12</t>
  </si>
  <si>
    <t>Плита  плоская ПТП 16-8</t>
  </si>
  <si>
    <t>Плита  плоская ПТП 18-12</t>
  </si>
  <si>
    <t>Плита  плоская ПТП 18-8</t>
  </si>
  <si>
    <t>Плита  плоская ПТП 20-12</t>
  </si>
  <si>
    <t>Плита  плоская ПТП 20-8</t>
  </si>
  <si>
    <t>Плита  плоская ПТП 22-12</t>
  </si>
  <si>
    <t>Плита  плоская ПТП 22-8</t>
  </si>
  <si>
    <t>Плита  плоская ПТП 24-12</t>
  </si>
  <si>
    <t>Плита  плоская ПТП 24-15</t>
  </si>
  <si>
    <t>Плита  плоская ПТП 24-8</t>
  </si>
  <si>
    <t>Плита  плоская ПТП 26-12</t>
  </si>
  <si>
    <t>Плита  плоская ПТП 26-8</t>
  </si>
  <si>
    <t>Плита  плоская ПТП 27-12</t>
  </si>
  <si>
    <t>Плита  плоская ПТП 27-8</t>
  </si>
  <si>
    <t>Плита  плоская ПТП 28-12</t>
  </si>
  <si>
    <t>Плита  плоская ПТП 28-8</t>
  </si>
  <si>
    <t>Плита  плоская ПТП 30-12</t>
  </si>
  <si>
    <t>Плита  плоская ПТП 30-15</t>
  </si>
  <si>
    <t>Плита  плоская ПТП 30-8</t>
  </si>
  <si>
    <t>Плита  плоская ПТП 32-12</t>
  </si>
  <si>
    <t>Плита  плоская ПТП 32-8</t>
  </si>
  <si>
    <t>Плита плоская ПТ 12.5-11.9</t>
  </si>
  <si>
    <t>Плита плоская ПТ 12.5-13.13</t>
  </si>
  <si>
    <t>Плита плоская ПТ 12.5-16.14</t>
  </si>
  <si>
    <t>Плита плоская ПТ 12.5-8.6</t>
  </si>
  <si>
    <t>05 Плиты покрытия ребристые</t>
  </si>
  <si>
    <t>Плита покрытия ребристая 2 ПГ 6-3 AтVТ</t>
  </si>
  <si>
    <t>06 Плиты сантехнические</t>
  </si>
  <si>
    <t>Плита сантехническая ПРС 56.15-10 AтVт</t>
  </si>
  <si>
    <t>07 Плиты дорожные</t>
  </si>
  <si>
    <t>Плита дорожная ПДГ 1,2-6С</t>
  </si>
  <si>
    <t>Плита дорожная ПДН, м-АтV</t>
  </si>
  <si>
    <t>Плита дорожная 1П30.18-30</t>
  </si>
  <si>
    <t>08 Изделия для теплосетей</t>
  </si>
  <si>
    <t>Лоток Л  4-8, L=2970мм</t>
  </si>
  <si>
    <t>Лоток Л 4-15, L=2970мм</t>
  </si>
  <si>
    <t>Лоток Л 6-8, L=2970мм</t>
  </si>
  <si>
    <t>Лоток Л 11-11, L=2970мм</t>
  </si>
  <si>
    <t>Лоток Л 11-8, L=2970мм</t>
  </si>
  <si>
    <t>Лоток Л 15-11, L=2970мм</t>
  </si>
  <si>
    <t>Лоток Л 15-8, L=2970мм</t>
  </si>
  <si>
    <t>Лоток Л 23-11, L=2970мм</t>
  </si>
  <si>
    <t>Лоток Л 23-8, L=2970мм</t>
  </si>
  <si>
    <t>Плита  П 6-15</t>
  </si>
  <si>
    <t>Плита  П 9-15</t>
  </si>
  <si>
    <t>Плита П 12-12</t>
  </si>
  <si>
    <t>Плита П 16-15</t>
  </si>
  <si>
    <t>Плита П 22-12</t>
  </si>
  <si>
    <t>09 Изделия колодцев</t>
  </si>
  <si>
    <t>Кольцо колодца КС 10.9</t>
  </si>
  <si>
    <t>Кольцо колодца КС 10.9-С</t>
  </si>
  <si>
    <t>Кольцо колодца КС 15.9-С</t>
  </si>
  <si>
    <t>Кольцо колодца КС 20.6-С</t>
  </si>
  <si>
    <t>Кольцо колодца КС 7.5</t>
  </si>
  <si>
    <t>Плита днища ПН-20</t>
  </si>
  <si>
    <t>Плита перекрытия 1 ПП 20-1</t>
  </si>
  <si>
    <t>Плита перекрытия 1 ПП 20-2</t>
  </si>
  <si>
    <t>Плита перекрытия ПП 10-1</t>
  </si>
  <si>
    <t>Полукольцо с днищем ПКД 100</t>
  </si>
  <si>
    <t>Полукольцо с днищем ПКД 150</t>
  </si>
  <si>
    <t>Полукольцо с крышкой ПКК 150</t>
  </si>
  <si>
    <t>10 Плиты балконов</t>
  </si>
  <si>
    <t>Плита балкона ПБК 27.13-6а</t>
  </si>
  <si>
    <t>Плита балкона ПБК 33.13-6а</t>
  </si>
  <si>
    <t>Плита балкона ПБК 36.13-6а</t>
  </si>
  <si>
    <t>Плита карнизная АК-15.10</t>
  </si>
  <si>
    <t>Плита карнизная АК-21.10</t>
  </si>
  <si>
    <t>Плита карнизная АКУ-25.10л</t>
  </si>
  <si>
    <t>11 Изделия забора</t>
  </si>
  <si>
    <t>Панель П6Ва</t>
  </si>
  <si>
    <t>Панель П-1/2</t>
  </si>
  <si>
    <t>Решетка Р-1/2</t>
  </si>
  <si>
    <t>Столб СТ-1в, h=3050мм</t>
  </si>
  <si>
    <t>Столб СТ-2, h=2250мм</t>
  </si>
  <si>
    <t>Столб СТ-3, h=1750мм</t>
  </si>
  <si>
    <t>12 Элементы лестниц</t>
  </si>
  <si>
    <t>Лестничная  площадка ЛМП 57.11.14-5</t>
  </si>
  <si>
    <t>Лестничная площадка ЛП3</t>
  </si>
  <si>
    <t>Лестничная площадка ЛПФ 28.11.5</t>
  </si>
  <si>
    <t>Лестничный марш 2ЛМФ 39.14.17-5</t>
  </si>
  <si>
    <t>Лестничный марш ЛМ1</t>
  </si>
  <si>
    <t>Лестничный марш ЛМ5</t>
  </si>
  <si>
    <t>Накладная проступь 1ЛН 12.3</t>
  </si>
  <si>
    <t>Накладная проступь 1ЛН 14.2</t>
  </si>
  <si>
    <t>Накладная проступь 1ЛН 14.3</t>
  </si>
  <si>
    <t>Накладная проступь 2ЛН 14.5</t>
  </si>
  <si>
    <t>Накладная проступь 2ЛН 14.5В</t>
  </si>
  <si>
    <t>Ступени ЛС 11</t>
  </si>
  <si>
    <t>Ступени ЛС 12</t>
  </si>
  <si>
    <t>Ступени ЛС 14</t>
  </si>
  <si>
    <t>Ступени ЛС 15</t>
  </si>
  <si>
    <t>Ступени ЛС 17</t>
  </si>
  <si>
    <t>Ступени ЛС 23</t>
  </si>
  <si>
    <t>Ступени ЛС11-1</t>
  </si>
  <si>
    <t>Ступени ЛС12-1</t>
  </si>
  <si>
    <t>Ступени ЛС14-1</t>
  </si>
  <si>
    <t>Ступени ЛС15-1</t>
  </si>
  <si>
    <t>13 Опорные подушки</t>
  </si>
  <si>
    <t>Опорная подушка ОП 4.4-Т</t>
  </si>
  <si>
    <t>Опорная подушка ОП 5.2-Т</t>
  </si>
  <si>
    <t>Опорная подушка ОП 5.4-Т</t>
  </si>
  <si>
    <t>Опорная подушка ОП 6.2-Т</t>
  </si>
  <si>
    <t>Опорная подушка ОП 6.4-Т</t>
  </si>
  <si>
    <t>14 Перемычки</t>
  </si>
  <si>
    <t>Перемычка 8 ПБ 13-1</t>
  </si>
  <si>
    <t>Перемычка 8 ПБ 16-1</t>
  </si>
  <si>
    <t>Перемычка 8 ПБ 17-2</t>
  </si>
  <si>
    <t>Перемычка 8 ПБ 19-3</t>
  </si>
  <si>
    <t>Перемычка 9 ПБ 13-37-п</t>
  </si>
  <si>
    <t>Перемычка 9 ПБ 16-37-п</t>
  </si>
  <si>
    <t>Перемычка 9 ПБ 18-37-п</t>
  </si>
  <si>
    <t>Перемычка 9 ПБ 18-8-п</t>
  </si>
  <si>
    <t>Перемычка 9 ПБ 21-8-п</t>
  </si>
  <si>
    <t>Перемычка 9 ПБ 22-3-п</t>
  </si>
  <si>
    <t>Перемычка 9 ПБ 25-3-п</t>
  </si>
  <si>
    <t>Перемычка 9 ПБ 25-8-п</t>
  </si>
  <si>
    <t>Перемычка 9 ПБ 26-4-п</t>
  </si>
  <si>
    <t>Перемычка 9 ПБ 27-8-п</t>
  </si>
  <si>
    <t>Перемычка 9 ПБ 29-4-п</t>
  </si>
  <si>
    <t>Перемычка 9 ПБ 30-4-п</t>
  </si>
  <si>
    <t>Перемычка 10 ПБ 18-27-п</t>
  </si>
  <si>
    <t>Перемычка 10 ПБ 21-27-ап</t>
  </si>
  <si>
    <t>Перемычка 10 ПБ 21-27-п</t>
  </si>
  <si>
    <t>Перемычка 10 ПБ 25-27-ап</t>
  </si>
  <si>
    <t>Перемычка 10 ПБ 25-27-п</t>
  </si>
  <si>
    <t>Перемычка 10 ПБ 25-37-п</t>
  </si>
  <si>
    <t>Перемычка 10 ПБ 27-27-ап</t>
  </si>
  <si>
    <t>Перемычка 10 ПБ 27-27-п</t>
  </si>
  <si>
    <t>Перемычка 10 ПБ 27-37-п</t>
  </si>
  <si>
    <t>Перемычка 7 ПП 14-4</t>
  </si>
  <si>
    <t>Перемычка 8 ПП 18-5</t>
  </si>
  <si>
    <t>Перемычка 8 ПП 21-6</t>
  </si>
  <si>
    <t>Перемычка 8 ПП 21-71</t>
  </si>
  <si>
    <t>Перемычка 8 ПП 27-71</t>
  </si>
  <si>
    <t>Перемычка 9 ПП 17-6</t>
  </si>
  <si>
    <t>Перемычка ИП-44-12</t>
  </si>
  <si>
    <t>Перемычка ИП-44-25</t>
  </si>
  <si>
    <t>15 Прогоны, ригели</t>
  </si>
  <si>
    <t>Прогон ПРГ 28.1.3-4Т</t>
  </si>
  <si>
    <t>Прогон ПРГ 32.1.4-4Т</t>
  </si>
  <si>
    <t>Прогон ПРГ 36.1.4-4Т</t>
  </si>
  <si>
    <t>Прогон ПРГ 60.2.5-4Т</t>
  </si>
  <si>
    <t>Ригель РДП 4.27-40</t>
  </si>
  <si>
    <t>Ригель РДП 4.27-60</t>
  </si>
  <si>
    <t>Ригель РДП 4.56-60</t>
  </si>
  <si>
    <t>Ригель РДП 4.56-70</t>
  </si>
  <si>
    <t>Ригель РДП 4.57-70</t>
  </si>
  <si>
    <t>Ригель РОП 4.56-60</t>
  </si>
  <si>
    <t>Ригель РОП 4.57-45</t>
  </si>
  <si>
    <t>17 Приставки, стойки ЛЭП</t>
  </si>
  <si>
    <t>Опора освещения СЦс 0,8-10</t>
  </si>
  <si>
    <t>Приставка ПТ 33-2</t>
  </si>
  <si>
    <t>Приставка ПТ 33-3</t>
  </si>
  <si>
    <t>Приставка ПТ 33-4</t>
  </si>
  <si>
    <t>Приставка ПТ 43-2</t>
  </si>
  <si>
    <t>Приставка ПТ 45</t>
  </si>
  <si>
    <t>Приставка ПТ 60</t>
  </si>
  <si>
    <t>Стойка  СВ 95-2 напр. до 0,4 кв</t>
  </si>
  <si>
    <t>Стойка СВ 110-3,5 напр. до 10 кв</t>
  </si>
  <si>
    <t>18 Сваи</t>
  </si>
  <si>
    <t>Свая С 100.30-6БО</t>
  </si>
  <si>
    <t>Свая  С 40.35-1БО</t>
  </si>
  <si>
    <t>Свая  С 50.35-1БО</t>
  </si>
  <si>
    <t>Свая  С 70.35-4БО</t>
  </si>
  <si>
    <t>Свая С 100.35-6БО</t>
  </si>
  <si>
    <t>Свая С 110.35-8БО</t>
  </si>
  <si>
    <t>Свая С 120.35-8БО</t>
  </si>
  <si>
    <t>Свая С 130.35-8БО</t>
  </si>
  <si>
    <t>Свая С 140.35-9БО</t>
  </si>
  <si>
    <t>Свая С 150.35-10БО</t>
  </si>
  <si>
    <t>Свая С 160.35-10БО</t>
  </si>
  <si>
    <t>19 Фундаментные балки</t>
  </si>
  <si>
    <t>Фундаментная балка ФБ 6-1</t>
  </si>
  <si>
    <t>Фундаментная балка ФБ 6-11</t>
  </si>
  <si>
    <t>Фундаментная балка ФБ 6-12</t>
  </si>
  <si>
    <t>Фундаментная балка ФБ 6-13</t>
  </si>
  <si>
    <t>Фундаментная балка ФБ 6-14</t>
  </si>
  <si>
    <t>Фундаментная балка ФБ 6-25</t>
  </si>
  <si>
    <t>Фундаментная балка ФБ 6-26</t>
  </si>
  <si>
    <t>Фундаментная балка ФБ 6-27</t>
  </si>
  <si>
    <t>Фундаментная балка ФБ 6-29</t>
  </si>
  <si>
    <t>20 Разное</t>
  </si>
  <si>
    <t>Козырек входа КВ 18.28-т</t>
  </si>
  <si>
    <t>Парапетная плита АП 1-6а</t>
  </si>
  <si>
    <t>Телефонный колодец ТК в/н</t>
  </si>
  <si>
    <t>21 Элементы благоустройства</t>
  </si>
  <si>
    <t>Вазон ВВ/ВН</t>
  </si>
  <si>
    <t>Опора скамейки БД-7</t>
  </si>
  <si>
    <t>Песочница ББ-2</t>
  </si>
  <si>
    <t>Урна МЖ 1-12</t>
  </si>
  <si>
    <t>Цветочница БЦ-4а</t>
  </si>
  <si>
    <t>22 Изделия дачного строительства</t>
  </si>
  <si>
    <t>Дачная дорожка ДД-1 L=1,2м</t>
  </si>
  <si>
    <t>Дачная дорожка ДД-1 L=2,5м</t>
  </si>
  <si>
    <t>Дачный фундамент ФП-7 (400*400*180мм)</t>
  </si>
  <si>
    <t>Лоток для теплицы ЛТ-1 L=1м</t>
  </si>
  <si>
    <t>Лоток для теплицы ЛТ-1 L=2м</t>
  </si>
  <si>
    <t>Столб забора ЗБ-1 0,09*0,12*1,9м</t>
  </si>
  <si>
    <t>23 Изделия ритуальных услуг</t>
  </si>
  <si>
    <t>Дорожка ДД-3 (1810*260*35мм)</t>
  </si>
  <si>
    <t>Дорожка ДД-4 (1380*280*35мм)</t>
  </si>
  <si>
    <t>Железобетонный памятник</t>
  </si>
  <si>
    <t>Комплект к памятнику</t>
  </si>
  <si>
    <t>Подставка под цветочницу</t>
  </si>
  <si>
    <t>Стелла памятника</t>
  </si>
  <si>
    <t>Цветочница памятника</t>
  </si>
  <si>
    <t>24 Сборные бетонные изделия</t>
  </si>
  <si>
    <t>Бортовой камень БР 100.20.8</t>
  </si>
  <si>
    <t>Бортовой камень БР 100.30.15</t>
  </si>
  <si>
    <t>Тротуарная плита 5 К.5 (400*400*50мм)</t>
  </si>
  <si>
    <t>Тротуарная плита 6 К.5 (500*500*50мм)</t>
  </si>
  <si>
    <t>Тротуарная плита 7 К.8 (750*750*80мм)</t>
  </si>
  <si>
    <t>25 Блоки стен подвалов</t>
  </si>
  <si>
    <t>Блок стены подвала ФБС  9.3.3-Т</t>
  </si>
  <si>
    <t>Блок стены подвала ФБС  9.3.6-Т</t>
  </si>
  <si>
    <t>Блок стены подвала ФБС  9.4.3-Т</t>
  </si>
  <si>
    <t>Блок стены подвала ФБС  9.4.6-Т</t>
  </si>
  <si>
    <t>Блок стены подвала ФБС  9.5.6-Т</t>
  </si>
  <si>
    <t>Блок стены подвала ФБС  9.6.6-Т</t>
  </si>
  <si>
    <t>Блок стены подвала ФБС 12.3.3-Т</t>
  </si>
  <si>
    <t>Блок стены подвала ФБС 12.3.6-Т</t>
  </si>
  <si>
    <t>Блок стены подвала ФБС 12.4.3-Т</t>
  </si>
  <si>
    <t>Блок стены подвала ФБС 12.4.6-Т</t>
  </si>
  <si>
    <t>Блок стены подвала ФБС 12.5.3-Т</t>
  </si>
  <si>
    <t>Блок стены подвала ФБС 12.5.6-Т</t>
  </si>
  <si>
    <t>Блок стены подвала ФБС 12.6.6-Т</t>
  </si>
  <si>
    <t>Блок стены подвала ФБС 12.6.6-Т (с вкл.)</t>
  </si>
  <si>
    <t>Блок стены подвала ФБС 24.3.6-Т</t>
  </si>
  <si>
    <t>Блок стены подвала ФБС 24.3.3-Т</t>
  </si>
  <si>
    <t>Блок стены подвала ФБС 24.4.3-Т</t>
  </si>
  <si>
    <t>Блок стены подвала ФБС 24.4.6-Т</t>
  </si>
  <si>
    <t>Блок стены подвала ФБС 24.5.6-Т</t>
  </si>
  <si>
    <t>Блок стены подвала ФБС 24.6.6-Т</t>
  </si>
  <si>
    <t>Диафрагма жесткости 1Д 26.33</t>
  </si>
  <si>
    <t>Диафрагма жесткости 1ДП 26.33</t>
  </si>
  <si>
    <t>Диафрагма жесткости 2Д 26.33</t>
  </si>
  <si>
    <t>Диафрагма жесткости 2ДП 26.33</t>
  </si>
  <si>
    <t>Диафрагма жесткости 2Д 26.36</t>
  </si>
  <si>
    <t>Диафрагма жесткости 2Д 30.36</t>
  </si>
  <si>
    <t>Наименование продукции</t>
  </si>
  <si>
    <t>М 75 (ПЦ 500Д0-Н)</t>
  </si>
  <si>
    <t>М 100 (ПЦ 500Д0-Н)</t>
  </si>
  <si>
    <t>М 100 п/с (ПЦ 500Д0-Н)</t>
  </si>
  <si>
    <t>М 150 (ПЦ 500Д0-Н)</t>
  </si>
  <si>
    <t>М 150 п/с (ПЦ 500Д0-Н)</t>
  </si>
  <si>
    <t>М 200 (ПЦ 500Д0-Н)</t>
  </si>
  <si>
    <t>М 200 монтажный (ПЦ 500Д0-Н)</t>
  </si>
  <si>
    <t>М 250 монтажный (ПЦ 500Д0-Н)</t>
  </si>
  <si>
    <t>М 75 (ПЦ 400-Д0 ПЦ 400-Д20)</t>
  </si>
  <si>
    <t>М 100 (ПЦ 400-Д0 ПЦ 400-Д20)</t>
  </si>
  <si>
    <t>М 100 п/с (ПЦ 400-Д0 ПЦ 400-Д20)</t>
  </si>
  <si>
    <t>М 150 (ПЦ 400-Д0 ПЦ 400-Д20)</t>
  </si>
  <si>
    <t>М 150 п/с (ПЦ 400-Д0 ПЦ 400-Д20)</t>
  </si>
  <si>
    <t>М 200 (ПЦ 400-Д0 ПЦ 400-Д20)</t>
  </si>
  <si>
    <t>М 200 монтажный (ПЦ 400-Д0 ПЦ 400-Д20)</t>
  </si>
  <si>
    <t>М 250 монтажный (ПЦ 400-Д0 ПЦ 400-Д20)</t>
  </si>
  <si>
    <t>на сульфатостойком цементе марки ССПЦ 400-Д20, ССПЦ 500-Д20</t>
  </si>
  <si>
    <t>Гранитная смесь (ПЦ 500 Д0-Н)</t>
  </si>
  <si>
    <t xml:space="preserve">В 3,5 (М50) </t>
  </si>
  <si>
    <t xml:space="preserve">В 5 (М75) </t>
  </si>
  <si>
    <t xml:space="preserve">В 7,5 (М100) </t>
  </si>
  <si>
    <t xml:space="preserve">В 12,5 (М150) </t>
  </si>
  <si>
    <t>В 15 (М200)</t>
  </si>
  <si>
    <t xml:space="preserve">В 20 (М250) </t>
  </si>
  <si>
    <t xml:space="preserve">В 22,5 (М300) </t>
  </si>
  <si>
    <t>Ригель РОП 4.26-40</t>
  </si>
  <si>
    <t>Свая С 60.35-1БО</t>
  </si>
  <si>
    <t>Свая С 110.30-8БО</t>
  </si>
  <si>
    <t>27 Диафрагмы жесткости</t>
  </si>
  <si>
    <t>Свая С 100.30-9БО</t>
  </si>
  <si>
    <t>Свая С 100.30-10БО</t>
  </si>
  <si>
    <t>Свая С 30.30-1БО</t>
  </si>
  <si>
    <t>Свая С 30.30-3БО</t>
  </si>
  <si>
    <t>Свая С 40.30-1БО</t>
  </si>
  <si>
    <t>Свая С 40.30-2БО</t>
  </si>
  <si>
    <t>Свая С 50.30-1БО</t>
  </si>
  <si>
    <t>Свая С 50.30-2БО</t>
  </si>
  <si>
    <t>Свая С 50.30-4БО</t>
  </si>
  <si>
    <t>Свая С 70.30-4БО</t>
  </si>
  <si>
    <t>Свая С 60.30-2БО</t>
  </si>
  <si>
    <t>Свая С 70.30-8БО</t>
  </si>
  <si>
    <t>Свая С 70.30-9БО</t>
  </si>
  <si>
    <t>М 50(ПЦ 500Д0-Н)</t>
  </si>
  <si>
    <t>Свая С 80.30-4БО</t>
  </si>
  <si>
    <t>Свая С 80.30-5БО</t>
  </si>
  <si>
    <t>Свая С 80.30-11БО</t>
  </si>
  <si>
    <t>Свая С 50.30-6БО</t>
  </si>
  <si>
    <t>Свая С 60.30-8БО</t>
  </si>
  <si>
    <t>Свая С 80.30-8БО</t>
  </si>
  <si>
    <t>Свая С 90.30-5БО</t>
  </si>
  <si>
    <t>Свая С 90.30-6БО</t>
  </si>
  <si>
    <t>Свая С 90.30-9БО</t>
  </si>
  <si>
    <t>Свая С 90.30-10БО</t>
  </si>
  <si>
    <t>Свая С 90.30-11БО</t>
  </si>
  <si>
    <t>Свая С 90.30-8БО</t>
  </si>
  <si>
    <t>Свая С 80.30-10БО</t>
  </si>
  <si>
    <t>Свая С 60.30-6БО</t>
  </si>
  <si>
    <t>Свая С 60.30-7БО</t>
  </si>
  <si>
    <t>Свая С 40.30-3БО</t>
  </si>
  <si>
    <t>Свая С 100.30-8БО</t>
  </si>
  <si>
    <t>Свая С 80.30-9БО</t>
  </si>
  <si>
    <t>Свая С 80.30-6БО</t>
  </si>
  <si>
    <t>Свая С 70.30-5БО</t>
  </si>
  <si>
    <t>Свая С 70.30-6БО</t>
  </si>
  <si>
    <t>Свая С 30.30-2БО</t>
  </si>
  <si>
    <t>Свая С 120.30-9БО</t>
  </si>
  <si>
    <t>Свая С 120.30-8БО</t>
  </si>
  <si>
    <t>Свая С 100.35-13БО</t>
  </si>
  <si>
    <t>Свая  С 90.35-5БО</t>
  </si>
  <si>
    <t>Свая С 110.35-13БО</t>
  </si>
  <si>
    <t>Свая С 100.30-11БО</t>
  </si>
  <si>
    <t>Свая С 100.30-12БО</t>
  </si>
  <si>
    <t>Свая С 100.30-13БО</t>
  </si>
  <si>
    <t>Свая С 120.30-10БО</t>
  </si>
  <si>
    <t>Свая С 120.30-11БО</t>
  </si>
  <si>
    <t>Свая С 120.30-12БО</t>
  </si>
  <si>
    <t>Свая С 120.30-13БО</t>
  </si>
  <si>
    <t>Свая С 110.30-9БО</t>
  </si>
  <si>
    <t>Свая С 110.30-10БО</t>
  </si>
  <si>
    <t>Свая С 110.30-12БО</t>
  </si>
  <si>
    <t>Свая С 110.30-13БО</t>
  </si>
  <si>
    <t>Свая С 110.30-11БО</t>
  </si>
  <si>
    <t>Диафрагма жесткости 1Д 26.36</t>
  </si>
  <si>
    <t>Фундаментная балка ФБ 6-2</t>
  </si>
  <si>
    <t>Фундаментная балка ФБ 6-19</t>
  </si>
  <si>
    <t>Фундаментная балка ФБ 6-20</t>
  </si>
  <si>
    <t>Фундаментная балка ФБ 6-21</t>
  </si>
  <si>
    <t>Фундаментная балка ФБ 6-4</t>
  </si>
  <si>
    <t>Фундаментная балка ФБ 6-7</t>
  </si>
  <si>
    <t>Ригель РОП 4.56-40</t>
  </si>
  <si>
    <t>Ступени ЛС17-1</t>
  </si>
  <si>
    <t>Опорная подушка ОП-1</t>
  </si>
  <si>
    <t>Свая С 60.35-3БО</t>
  </si>
  <si>
    <t>Свая  С 60.35-6БО</t>
  </si>
  <si>
    <t>Свая  С 70.35-5БО</t>
  </si>
  <si>
    <t>Свая  С 70.35-6БО</t>
  </si>
  <si>
    <t>Свая  С 70.35-8БО</t>
  </si>
  <si>
    <t>Свая  С 70.35-9БО</t>
  </si>
  <si>
    <t>Свая  С 70.35-10БО</t>
  </si>
  <si>
    <t>Свая  С 80.35-6БО</t>
  </si>
  <si>
    <t>Свая  С 80.35-8БО</t>
  </si>
  <si>
    <t>Свая  С 80.35-9БО</t>
  </si>
  <si>
    <t>Свая  С 80.35-10БО</t>
  </si>
  <si>
    <t>Свая  С 80.35-11БО</t>
  </si>
  <si>
    <t>Свая  С 90.35-6БО</t>
  </si>
  <si>
    <t>Свая  С 90.35-8БО</t>
  </si>
  <si>
    <t>Свая  С 90.35-9БО</t>
  </si>
  <si>
    <t>Свая  С 90.35-10БО</t>
  </si>
  <si>
    <t>Свая  С 90.35-11БО</t>
  </si>
  <si>
    <t>Свая  С 90.35-12БО</t>
  </si>
  <si>
    <t>Блок стены подвала ФБС  9.3.4-Т</t>
  </si>
  <si>
    <t>М 50 (ПЦ 400-Д0 ПЦ 400-Д20)</t>
  </si>
  <si>
    <t>Свая С 100.35-8БО</t>
  </si>
  <si>
    <t>Свая С 100.35-9БО</t>
  </si>
  <si>
    <t>Свая С 100.35-10БО</t>
  </si>
  <si>
    <t>Свая С 100.35-11БО</t>
  </si>
  <si>
    <t>Свая С 100.35-12БО</t>
  </si>
  <si>
    <t>Свая С 110.35-9БО</t>
  </si>
  <si>
    <t>Свая С 110.35-10БО</t>
  </si>
  <si>
    <t>Свая С 110.35-11БО</t>
  </si>
  <si>
    <t>Свая С 110.35-12БО</t>
  </si>
  <si>
    <t>Свая С 120.35-9БО</t>
  </si>
  <si>
    <t>Свая С 120.35-10БО</t>
  </si>
  <si>
    <t>Свая С 120.35-11БО</t>
  </si>
  <si>
    <t>Свая С 120.35-12БО</t>
  </si>
  <si>
    <t>Свая С 120.35-13БО</t>
  </si>
  <si>
    <t>Свая С 60.30-3БО</t>
  </si>
  <si>
    <t>Свая С 60.30-5БО</t>
  </si>
  <si>
    <t>Свая С 50.30-5БО</t>
  </si>
  <si>
    <t>Свая С 40.40-1БО</t>
  </si>
  <si>
    <t>Свая С 50.40-1БО</t>
  </si>
  <si>
    <t>Свая С 60.40-1БО</t>
  </si>
  <si>
    <t>Свая С 70.40-5БО</t>
  </si>
  <si>
    <t>Свая С 80.40-5БО</t>
  </si>
  <si>
    <t>Свая С 90.40-5БО</t>
  </si>
  <si>
    <t>Свая С 100.40-6БО</t>
  </si>
  <si>
    <t>Свая С 110.40-8БО</t>
  </si>
  <si>
    <t>Свая С 120.40-8БО</t>
  </si>
  <si>
    <t>Свая С 130.40-9БО</t>
  </si>
  <si>
    <t>Свая С 140.40-9БО</t>
  </si>
  <si>
    <t>Свая С 150.40-10БО</t>
  </si>
  <si>
    <t>Свая С 160.40-11БО</t>
  </si>
  <si>
    <t>Свая  С 40.35-2БО</t>
  </si>
  <si>
    <t>Свая  С 40.35-3БО</t>
  </si>
  <si>
    <t>Свая  С 50.35-2БО</t>
  </si>
  <si>
    <t>Свая  С 50.35-3БО</t>
  </si>
  <si>
    <t>Опорная подушка ОП-2</t>
  </si>
  <si>
    <t>Свая С 60.35-2БО</t>
  </si>
  <si>
    <t>Плита пустотная ПК 56.9-10AVT (B22,5  F100W2)</t>
  </si>
  <si>
    <t>на цементе марки ПЦ 500ДО-Н</t>
  </si>
  <si>
    <t>Масса, т</t>
  </si>
  <si>
    <t>Объем, м3</t>
  </si>
  <si>
    <t>НДС (18%), р.</t>
  </si>
  <si>
    <t>Приложение 1</t>
  </si>
  <si>
    <t>к Приказу от "___"________2011 г. №____</t>
  </si>
  <si>
    <t>ПРАЙС-ЛИСТ</t>
  </si>
  <si>
    <t>Плита пустотная ПК 56.15 - 8Aт800Т</t>
  </si>
  <si>
    <t>О. А. Братцева</t>
  </si>
  <si>
    <t>О. В. Черепанова</t>
  </si>
  <si>
    <t>И.о. главного бухгалтера ОАО "СЗСМ"    _________________</t>
  </si>
  <si>
    <t>Начальник ПТО ОАО "СЗСМ"                  _________________</t>
  </si>
  <si>
    <t>Цена с НДС, руб.</t>
  </si>
  <si>
    <t>Цена, р/м3</t>
  </si>
  <si>
    <t>НДС (18%),р.</t>
  </si>
  <si>
    <t>Цена с НДС, р./м3</t>
  </si>
  <si>
    <t>Цена с НДС, руб./м3</t>
  </si>
  <si>
    <t>Цена, р./м3</t>
  </si>
  <si>
    <t>Мелкозернистый бетон (пескобетон) на цементе ПЦ 500Д0-Н, ПЦ 400 Д0, ПЦ 400 Д20</t>
  </si>
  <si>
    <t>Мелкозернистый бетон (пескобетон) на сульфатостойком цементе марки ССПЦ 400-Д20, ССПЦ 500-Д20, ССПЦ 500-Д0</t>
  </si>
  <si>
    <t>Примечание:</t>
  </si>
  <si>
    <t>1. В случае применения противоморозной добавки стоимость бетона увеличивается на стоимость добавки</t>
  </si>
  <si>
    <t>2. В случае применения универсальной добавки стоимость бетона увеличивается на стоимость добавки</t>
  </si>
  <si>
    <t>Противоморозная добавка</t>
  </si>
  <si>
    <t>Универсальная добавка</t>
  </si>
  <si>
    <t>Стоимость, р</t>
  </si>
  <si>
    <t>на 1 м3 бетона</t>
  </si>
  <si>
    <t>с НДС на 1 м3 бетона</t>
  </si>
  <si>
    <t>Приложение 3</t>
  </si>
  <si>
    <t>Приложение 4</t>
  </si>
  <si>
    <t>Растворы цементные на цементе ПЦ 500 ДО-Н</t>
  </si>
  <si>
    <t>Растворы цементные на цементе ПЦ 400 ДО, ПЦ 400 Д20</t>
  </si>
  <si>
    <t>В случае применения противоморозной добавки стоимость раствора цементного увеличивается на стоимость добавки</t>
  </si>
  <si>
    <t>на 1 м3 раствора</t>
  </si>
  <si>
    <t>с НДС на 1 м3 раствора</t>
  </si>
  <si>
    <t>Наименование</t>
  </si>
  <si>
    <t>Приложение 2</t>
  </si>
  <si>
    <t>НА УСЛУГИ ОАО "СЗСМ" С 01 ОКТЯБРЯ 2011 г.</t>
  </si>
  <si>
    <t>Цена без НДС</t>
  </si>
  <si>
    <t>Цена с НДС</t>
  </si>
  <si>
    <t>Услуги бульдозера (на базе Т-130)</t>
  </si>
  <si>
    <t>Услуги погрузчика ПК-33-01-01 (29 АК 0571)</t>
  </si>
  <si>
    <t>Услуги крана автомобильного КС-3577 МАЗ-500 Q=12тн</t>
  </si>
  <si>
    <t>Услуги крана автомобильного КС-4561А КРАЗ 57 К Q=16тн</t>
  </si>
  <si>
    <t>Услуги автосамосвала МАЗ-5551-20Р</t>
  </si>
  <si>
    <t>Изготовление бетонной смеси в выходной день</t>
  </si>
  <si>
    <t>Изготовление бетонной смеси сверхурочно до 2 часов</t>
  </si>
  <si>
    <t>Изготовление бетонной смеси сверхурочно сверх 2 часов</t>
  </si>
  <si>
    <t>Оформление договора на испытание строительных материалов</t>
  </si>
  <si>
    <t>Ремонт и поверка газового поста</t>
  </si>
  <si>
    <t>Выписка дубликатов документов</t>
  </si>
  <si>
    <t xml:space="preserve">НА МЕЛКОЗЕРНИСТЫЙ БЕТОН ОАО "СЗСМ" С 01 ОКТЯБРЯ 2011 г. </t>
  </si>
  <si>
    <t>Услуги испытательной лаборатории</t>
  </si>
  <si>
    <t>Количество</t>
  </si>
  <si>
    <t>1</t>
  </si>
  <si>
    <t>- определение зернового состава и модуля крупности</t>
  </si>
  <si>
    <t>не менее 5кг</t>
  </si>
  <si>
    <t>- определение содержания глины в комках</t>
  </si>
  <si>
    <t>- определение содержания пылевидных и глинистых частиц</t>
  </si>
  <si>
    <t>- определение насыпной плотности</t>
  </si>
  <si>
    <t>- определение влажности</t>
  </si>
  <si>
    <t>2</t>
  </si>
  <si>
    <t>- определение зернового состава</t>
  </si>
  <si>
    <t>не менее 30кг</t>
  </si>
  <si>
    <t>- определение содержания зерен пластинчатой (лещадной) и игловатой форм</t>
  </si>
  <si>
    <t>- определение марки по дробимости</t>
  </si>
  <si>
    <t>Определение характеристик цементного вяжущего на соответствие ГОСТ 10178, ГОСТ 31108</t>
  </si>
  <si>
    <t>- определние тонкости помола</t>
  </si>
  <si>
    <t>не менее 1кг</t>
  </si>
  <si>
    <t>- определение нормальной густоты цементного теста</t>
  </si>
  <si>
    <t>не менее 3кг</t>
  </si>
  <si>
    <t>- определение сроков схватывания</t>
  </si>
  <si>
    <t>- определение марки цемента методом контракции</t>
  </si>
  <si>
    <t>Испытание растворной смеси по ГОСТ 5802</t>
  </si>
  <si>
    <t>- определение подвижности</t>
  </si>
  <si>
    <t>10 литров</t>
  </si>
  <si>
    <t>- определение плотности</t>
  </si>
  <si>
    <t>- определение расслаиваемости</t>
  </si>
  <si>
    <t>- определение водоудерживающей способности</t>
  </si>
  <si>
    <t>Испытания контрольных образцов-кубов раствора на прочность на сжатие</t>
  </si>
  <si>
    <t>образец 70,7мм</t>
  </si>
  <si>
    <t>Испытания бетонной смеси по ГОСТ 10181</t>
  </si>
  <si>
    <t>20 литров</t>
  </si>
  <si>
    <t>- определение жесткости</t>
  </si>
  <si>
    <t>Испытания контрольных образцов-кубов бетона на сжатие</t>
  </si>
  <si>
    <t>образец 10х10х10см</t>
  </si>
  <si>
    <t>образец 15х15х15см</t>
  </si>
  <si>
    <t>Определение морозостойкости бетона ускоренным дилатометрическим методом</t>
  </si>
  <si>
    <t>серия (три образца 10х10х10см)</t>
  </si>
  <si>
    <t>Определение водрнепроницаемости бетона по ГОСТ 12730.5</t>
  </si>
  <si>
    <t>шесть образцов-цилиндров (15х15см)</t>
  </si>
  <si>
    <t>Определение плотности бетона</t>
  </si>
  <si>
    <t>три образца от партии</t>
  </si>
  <si>
    <t>Определение водопоглощения бетона</t>
  </si>
  <si>
    <t>Определение прочности бетонных конструкций неразрушающим методом (1 монолитная конструкция - не менее 4 участков)</t>
  </si>
  <si>
    <t>одна конструкция</t>
  </si>
  <si>
    <t>Механические испытания арматурной стали</t>
  </si>
  <si>
    <t>1 образец</t>
  </si>
  <si>
    <t>Механические испытания образцов сварных соединений</t>
  </si>
  <si>
    <t>Испытания контрольных образцов заготовок</t>
  </si>
  <si>
    <t>партия</t>
  </si>
  <si>
    <t>Испытания песка на соответствие ГОСТ 8736</t>
  </si>
  <si>
    <t>Испытания щебня, гравия на соответствие ГОСТ 8267</t>
  </si>
  <si>
    <t>Стоимость, р. за указ.количество</t>
  </si>
  <si>
    <t>Прочие услуги</t>
  </si>
  <si>
    <t>Ед.изм.</t>
  </si>
  <si>
    <t>час</t>
  </si>
  <si>
    <t>Стоимость, р./ед.изм.</t>
  </si>
  <si>
    <t>шт.</t>
  </si>
  <si>
    <t xml:space="preserve">НА РАСТВОРЫ СТРОИТЕЛЬНЫЕ (ГОСТ 28013-98) ОАО "СЗСМ" </t>
  </si>
  <si>
    <t xml:space="preserve">С 01 ОКТЯБРЯ 2011 г. </t>
  </si>
  <si>
    <t>ПРОЕКТ! НЕ УТВЕРЖДЕН!!!</t>
  </si>
  <si>
    <t>БСТ  B  7.5(100) F50 W2 П-1 (ПЦ 500 Д0-Н)</t>
  </si>
  <si>
    <t>БСТ  B 12.5(150)  F75 W2 П-1 (ПЦ 500 Д0-Н)</t>
  </si>
  <si>
    <t>БСТ  B 12.5(150) F150 W4 П-1 (ПЦ 500 Д0-Н)</t>
  </si>
  <si>
    <t>БСТ  B 12.5(150) F200 W6 П-1 (ПЦ 500 Д0-Н)</t>
  </si>
  <si>
    <t>БСТ  B 12.5(150) F300 W8 П-1 (ПЦ 500 Д0-Н)</t>
  </si>
  <si>
    <t>БСТ  B 15(200)  F75 W2 П-1 (ПЦ 500 Д0-Н)</t>
  </si>
  <si>
    <t>БСТ  B 15(200) F150 W4 П-1 (ПЦ 500 Д0-Н)</t>
  </si>
  <si>
    <t>БСТ  B 15(200) F200 W6 П-1 (ПЦ 500 Д0-Н)</t>
  </si>
  <si>
    <t>БСТ  B 22.5(300)  F75 W2 П-1 (ПЦ 500 Д0-Н)</t>
  </si>
  <si>
    <t>БСТ  B 25(350)  F75 W2 П-1 (ПЦ 500 Д0-Н)</t>
  </si>
  <si>
    <t>БСТ  B 30(400) F200 W6 П-1 (ПЦ 500 Д0-Н)</t>
  </si>
  <si>
    <t>БСТ  B 30(400) F300 W8 П-1 (ПЦ 500 Д0-Н)</t>
  </si>
  <si>
    <t>БСТ  B 20(250)  F75 W2 П-1 (ПЦ 500 Д0-Н)</t>
  </si>
  <si>
    <t>БСТ  B 15(200) F300 W8 П-1 (ПЦ 500 Д0-Н)</t>
  </si>
  <si>
    <t>БСТ  B 20(250) F150 W4 П-1 (ПЦ 500 Д0-Н)</t>
  </si>
  <si>
    <t>БСТ  B 20(250) F200 W6 П-1 (ПЦ 500 Д0-Н)</t>
  </si>
  <si>
    <t>БСТ  B 20(250) F300 W8 П-1 (ПЦ 500 Д0-Н)</t>
  </si>
  <si>
    <t>БСТ  B 22.5(300) F150 W4 П-1 (ПЦ 500 Д0-Н)</t>
  </si>
  <si>
    <t>БСТ  B 22.5(300) F200 W6 П-1 (ПЦ 500 Д0-Н)</t>
  </si>
  <si>
    <t>БСТ  B 22.5(300) F300 W8 П-1 (ПЦ 500 Д0-Н)</t>
  </si>
  <si>
    <t>БСТ  B 25(350) F150W4 П-1 (ПЦ 500 Д0-Н)</t>
  </si>
  <si>
    <t>БСТ  B 25(350) F200 W6 П-1 (ПЦ 500 Д0-Н)</t>
  </si>
  <si>
    <t>БСТ  B 25(350) F300 W8 П-1 (ПЦ 500 Д0-Н)</t>
  </si>
  <si>
    <t>БСТ  B 30(400)  F75 W2 П-1 (ПЦ 500 Д0-Н)</t>
  </si>
  <si>
    <t xml:space="preserve">НА БЕТОННЫЕ СМЕСИ ТЯЖЕЛЫЕ (ГОСТ 7473-2010) ОАО "СЗСМ"  С 01 Июля 2013 г.) </t>
  </si>
  <si>
    <t>БЕТОННЫЕ СМЕСИ ТЯЖЕЛЫЕ, удобоукладываемость П-1 на щебне мелкой фракции</t>
  </si>
  <si>
    <t xml:space="preserve">БЕТОННЫЕ СМЕСИ ТЯЖЕЛЫЕ, удобоукладываемость П-2, П-4 на щебне мелкой фракции </t>
  </si>
  <si>
    <t>Г.В.Макарова</t>
  </si>
  <si>
    <t>ПЦ 500Д0-Н</t>
  </si>
  <si>
    <t>НА С/С цем.</t>
  </si>
  <si>
    <t xml:space="preserve">   увеличивается на стоимости добавки</t>
  </si>
  <si>
    <t xml:space="preserve">1. В случае применения противоморозной добавки стоимость бетона </t>
  </si>
  <si>
    <t>БСТ  B  7.5(100) F50 W2 П-2,П-4 (ПЦ 500 Д0-Н)</t>
  </si>
  <si>
    <t>БСТ  B 12.5(150)  F75 W2 П-2,П-4 (ПЦ 500 Д0-Н)</t>
  </si>
  <si>
    <t>БСТ  B 12.5(150) F150 W4 П-2,П-4 (ПЦ 500 Д0-Н)</t>
  </si>
  <si>
    <t>БСТ  B 12.5(150) F200 W6 П-2,П-4 (ПЦ 500 Д0-Н)</t>
  </si>
  <si>
    <t>БСТ  B 12.5(150) F300 W8 П-2,П-4 (ПЦ 500 Д0-Н)</t>
  </si>
  <si>
    <t>БСТ  B 15(200)  F75 W2 П-2,П-4 (ПЦ 500 Д0-Н)</t>
  </si>
  <si>
    <t>БСТ  B 15(200) F150 W4 П-2,П-4 (ПЦ 500 Д0-Н)</t>
  </si>
  <si>
    <t>БСТ  B 15(200) F200 W6 П-2,П-4 (ПЦ 500 Д0-Н)</t>
  </si>
  <si>
    <t>БСТ  B 15(200) F300 W8 П-2,П-4 (ПЦ 500 Д0-Н)</t>
  </si>
  <si>
    <t>БСТ  B 20(250)  F75 W2 П-2,П-4 (ПЦ 500 Д0-Н)</t>
  </si>
  <si>
    <t>БСТ  B 20(250) F150 W4 П-2,П-4 (ПЦ 500 Д0-Н)</t>
  </si>
  <si>
    <t>БСТ  B 20(250) F200 W6 П-2,П-4 (ПЦ 500 Д0-Н)</t>
  </si>
  <si>
    <t>БСТ  B 20(250) F300 W8 П-2,П-4 (ПЦ 500 Д0-Н)</t>
  </si>
  <si>
    <t>БСТ  B 22.5(300)  F75 W2 П-2,П-4 (ПЦ 500 Д0-Н)</t>
  </si>
  <si>
    <t>БСТ  B 22.5(300) F150 W4 П-2,П-4 (ПЦ 500 Д0-Н)</t>
  </si>
  <si>
    <t>БСТ  B 22.5(300) F200 W6 П-2,П-4 (ПЦ 500 Д0-Н)</t>
  </si>
  <si>
    <t>БСТ  B 22.5(300) F300 W8 П-2,П-4 (ПЦ 500 Д0-Н)</t>
  </si>
  <si>
    <t>БСТ  B 25(350)  F75 W2 П-2,П-4 (ПЦ 500 Д0-Н)</t>
  </si>
  <si>
    <t>БСТ  B 25(350) F150W4 П-2,П-4 (ПЦ 500 Д0-Н)</t>
  </si>
  <si>
    <t>БСТ  B 25(350) F200 W6 П-2,П-4 (ПЦ 500 Д0-Н)</t>
  </si>
  <si>
    <t>БСТ  B 25(350) F300 W8 П-2,П-4 (ПЦ 500 Д0-Н)</t>
  </si>
  <si>
    <t>БСТ  B 30(400)  F75 W2 П-2,П-4 (ПЦ 500 Д0-Н)</t>
  </si>
  <si>
    <t>БСТ  B 30(400) F200 W6 П-2,П-4 (ПЦ 500 Д0-Н)</t>
  </si>
  <si>
    <t>БСТ  B 30(400) F300 W8 П-2,П-4 (ПЦ 500 Д0-Н)</t>
  </si>
  <si>
    <t>Плита дорожная 1П30.18-10</t>
  </si>
  <si>
    <t>Плита дорожная 2П30.18-10</t>
  </si>
  <si>
    <t xml:space="preserve">                                        ПРАЙС-ЛИСТ</t>
  </si>
  <si>
    <t>к Приказу от"__" ______ 2013 г. № _____</t>
  </si>
  <si>
    <t xml:space="preserve">                              НА БЕТОННЫЕ И ЖЕЛЕЗОБЕТОННЫЕ ИЗДЕЛИЯ </t>
  </si>
  <si>
    <t xml:space="preserve">                         ОАО "СЗСМ" С 01 ИЮЛЯ 2013 г. </t>
  </si>
  <si>
    <t xml:space="preserve">    "УТВЕРЖДАЮ"</t>
  </si>
  <si>
    <t xml:space="preserve">         "____"_____________ 2013 г.</t>
  </si>
  <si>
    <t xml:space="preserve">                                   Генеральный директор ОАО "СЗСМ" _______ Малков В.В.</t>
  </si>
  <si>
    <t>Плита дорожная 2П30.18-30</t>
  </si>
  <si>
    <t>НА БЕТОННЫЕ СМЕСИ ТЯЖЕЛЫЕ (ГОСТ 7473-2010)</t>
  </si>
  <si>
    <t>на цементе                             марки ПЦ 500 ДО-Н</t>
  </si>
  <si>
    <t>на сульфатостойком цементе</t>
  </si>
  <si>
    <t>БЕТОННЫЕ СМЕСИ ТЯЖЕЛЫЕ, удобоукладываемость П-1 на щебне  фракции 5-20</t>
  </si>
  <si>
    <t>БЕТОННЫЕ СМЕСИ ТЯЖЕЛЫЕ, удобоукладываемость П-2, П-4 на щебне  фракции 5-20</t>
  </si>
  <si>
    <t>БСТ  B  7.5(100) F50 W2 П-2-П-4 (ПЦ 500 Д0-Н)</t>
  </si>
  <si>
    <t>БСТ  B 12.5(150)  F75 W2 П-2-П-4 (ПЦ 500 Д0-Н)</t>
  </si>
  <si>
    <t>БСТ  B 12.5(150) F150 W4 П-2-П-4 (ПЦ 500 Д0-Н)</t>
  </si>
  <si>
    <t>БСТ  B 12.5(150) F200 W6 П-2-П-4 (ПЦ 500 Д0-Н)</t>
  </si>
  <si>
    <t>БСТ  B 12.5(150) F300 W8 П-2-П-4 (ПЦ 500 Д0-Н)</t>
  </si>
  <si>
    <t>БСТ  B 15(200)  F75 W2 П-2-П-4 (ПЦ 500 Д0-Н)</t>
  </si>
  <si>
    <t>БСТ  B 15(200) F150 W4 П-2-П-4 (ПЦ 500 Д0-Н)</t>
  </si>
  <si>
    <t>БСТ  B 15(200) F200 W6 П-2-П-4 (ПЦ 500 Д0-Н)</t>
  </si>
  <si>
    <t>БСТ  B 15(200) F300 W8 П-2-П-4 (ПЦ 500 Д0-Н)</t>
  </si>
  <si>
    <t>БСТ  B 15(200) F300 W12 П-2-П-4 (ПЦ 500 Д0-Н)</t>
  </si>
  <si>
    <t>БСТ  B 20(250)  F75 W2 П-2-П-4 (ПЦ 500 Д0-Н)</t>
  </si>
  <si>
    <t>БСТ  B 20(250) F150 W4 П-2-П-4 (ПЦ 500 Д0-Н)</t>
  </si>
  <si>
    <t>БСТ  B 20(250) F200 W6 П-П-4 (ПЦ 500 Д0-Н)</t>
  </si>
  <si>
    <t>БСТ  B 20(250) F300 W8 П-2-П-4 (ПЦ 500 Д0-Н)</t>
  </si>
  <si>
    <t>БСТ  B 20(250) F300 W12 П-2-П-4 (ПЦ 500 Д0-Н)</t>
  </si>
  <si>
    <t>БСТ  B 22.5(300)  F75 W2 П-2-П-4 (ПЦ 500 Д0-Н)</t>
  </si>
  <si>
    <t>БСТ  B 22.5(300) F150 W4 П-2-П-4 (ПЦ 500 Д0-Н)</t>
  </si>
  <si>
    <t>БСТ  B 22.5(300) F200 W6 П-2-П-4 (ПЦ 500 Д0-Н)</t>
  </si>
  <si>
    <t>БСТ  B 22.5(300) F300 W8 П-2-П-4 (ПЦ 500 Д0-Н)</t>
  </si>
  <si>
    <t>БСТ  B 22.5(300) F300 W12 П-2-П-4 (ПЦ 500 Д0-Н)</t>
  </si>
  <si>
    <t>БСТ  B 25(350)  F75 W2 П-2-П-4 (ПЦ 500 Д0-Н)</t>
  </si>
  <si>
    <t>БСТ  B 25(350) F150W4 П-2-П-4 (ПЦ 500 Д0-Н)</t>
  </si>
  <si>
    <t>БСТ  B 25(350) F200 W6 П-2-П-4 (ПЦ 500 Д0-Н)</t>
  </si>
  <si>
    <t>БСТ  B 25(350) F300 W8 П-2-П-4 (ПЦ 500 Д0-Н)</t>
  </si>
  <si>
    <t>БСТ  B 25(350) F300 W12 П-2-П-4 (ПЦ 500 Д0-Н)</t>
  </si>
  <si>
    <t>БСТ  B 30(400)  F75 W2 П-2-П-4 (ПЦ 500 Д0-Н)</t>
  </si>
  <si>
    <t>БСТ  B 30(400) F200 W6 П-2-П-4 (ПЦ 500 Д0-Н)</t>
  </si>
  <si>
    <t>БСТ  B 30(400) F300 W8 П-2-П-4 (ПЦ 500 Д0-Н)</t>
  </si>
  <si>
    <t>БСТ  B 30(400) F300 W12 П-2-П-4 (ПЦ 500 Д0-Н)</t>
  </si>
  <si>
    <t>С 03 сентября 2018 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</si>
</sst>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00"/>
  </numFmts>
  <fonts count="20">
    <font>
      <sz val="10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6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273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2" fontId="3" fillId="0" borderId="0" xfId="0" applyNumberFormat="1" applyFont="1"/>
    <xf numFmtId="0" fontId="3" fillId="0" borderId="0" xfId="0" applyFont="1" applyFill="1"/>
    <xf numFmtId="0" fontId="2" fillId="0" borderId="0" xfId="0" applyFont="1" applyFill="1" applyAlignment="1">
      <alignment horizontal="center" vertical="center" wrapText="1"/>
    </xf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2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vertical="top" wrapText="1"/>
    </xf>
    <xf numFmtId="0" fontId="11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43" fontId="11" fillId="0" borderId="1" xfId="2" applyFont="1" applyFill="1" applyBorder="1" applyAlignment="1">
      <alignment horizontal="right" vertical="top"/>
    </xf>
    <xf numFmtId="164" fontId="10" fillId="2" borderId="1" xfId="0" applyNumberFormat="1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center" vertical="top"/>
    </xf>
    <xf numFmtId="43" fontId="11" fillId="0" borderId="1" xfId="2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/>
    </xf>
    <xf numFmtId="43" fontId="11" fillId="2" borderId="1" xfId="0" applyNumberFormat="1" applyFont="1" applyFill="1" applyBorder="1" applyAlignment="1">
      <alignment vertical="top"/>
    </xf>
    <xf numFmtId="164" fontId="11" fillId="0" borderId="0" xfId="0" applyNumberFormat="1" applyFont="1" applyAlignment="1">
      <alignment vertical="top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12" fillId="0" borderId="0" xfId="0" applyFont="1"/>
    <xf numFmtId="0" fontId="8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4" fontId="5" fillId="0" borderId="6" xfId="0" applyNumberFormat="1" applyFont="1" applyBorder="1"/>
    <xf numFmtId="4" fontId="5" fillId="0" borderId="7" xfId="0" applyNumberFormat="1" applyFont="1" applyBorder="1"/>
    <xf numFmtId="0" fontId="5" fillId="0" borderId="8" xfId="0" applyFont="1" applyBorder="1" applyAlignment="1">
      <alignment horizontal="center" vertical="top"/>
    </xf>
    <xf numFmtId="0" fontId="5" fillId="0" borderId="9" xfId="0" applyFon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11" xfId="0" applyNumberFormat="1" applyFont="1" applyBorder="1"/>
    <xf numFmtId="0" fontId="5" fillId="0" borderId="12" xfId="0" applyFont="1" applyBorder="1" applyAlignment="1">
      <alignment horizontal="center" vertical="top"/>
    </xf>
    <xf numFmtId="4" fontId="5" fillId="0" borderId="13" xfId="0" applyNumberFormat="1" applyFont="1" applyBorder="1"/>
    <xf numFmtId="4" fontId="5" fillId="0" borderId="14" xfId="0" applyNumberFormat="1" applyFont="1" applyBorder="1"/>
    <xf numFmtId="4" fontId="5" fillId="0" borderId="15" xfId="0" applyNumberFormat="1" applyFont="1" applyBorder="1"/>
    <xf numFmtId="0" fontId="5" fillId="0" borderId="16" xfId="0" applyFont="1" applyFill="1" applyBorder="1" applyAlignment="1">
      <alignment horizontal="center" vertical="top"/>
    </xf>
    <xf numFmtId="0" fontId="5" fillId="0" borderId="17" xfId="0" applyFont="1" applyBorder="1"/>
    <xf numFmtId="4" fontId="5" fillId="0" borderId="17" xfId="0" applyNumberFormat="1" applyFont="1" applyBorder="1"/>
    <xf numFmtId="4" fontId="5" fillId="0" borderId="16" xfId="0" applyNumberFormat="1" applyFont="1" applyBorder="1"/>
    <xf numFmtId="4" fontId="5" fillId="0" borderId="18" xfId="0" applyNumberFormat="1" applyFont="1" applyBorder="1"/>
    <xf numFmtId="4" fontId="5" fillId="0" borderId="19" xfId="0" applyNumberFormat="1" applyFont="1" applyBorder="1"/>
    <xf numFmtId="0" fontId="13" fillId="0" borderId="0" xfId="0" applyFont="1"/>
    <xf numFmtId="0" fontId="6" fillId="0" borderId="0" xfId="0" applyFont="1" applyAlignment="1">
      <alignment horizontal="right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11" fillId="0" borderId="1" xfId="0" applyFont="1" applyBorder="1"/>
    <xf numFmtId="4" fontId="11" fillId="0" borderId="1" xfId="0" applyNumberFormat="1" applyFont="1" applyBorder="1"/>
    <xf numFmtId="4" fontId="6" fillId="0" borderId="1" xfId="0" applyNumberFormat="1" applyFont="1" applyBorder="1"/>
    <xf numFmtId="0" fontId="13" fillId="0" borderId="27" xfId="0" applyFont="1" applyBorder="1" applyAlignment="1">
      <alignment vertical="center" wrapText="1"/>
    </xf>
    <xf numFmtId="0" fontId="8" fillId="0" borderId="1" xfId="0" applyFont="1" applyBorder="1"/>
    <xf numFmtId="4" fontId="8" fillId="0" borderId="1" xfId="0" applyNumberFormat="1" applyFont="1" applyBorder="1"/>
    <xf numFmtId="0" fontId="8" fillId="0" borderId="25" xfId="0" applyFont="1" applyBorder="1"/>
    <xf numFmtId="0" fontId="8" fillId="0" borderId="28" xfId="0" applyFont="1" applyBorder="1"/>
    <xf numFmtId="0" fontId="11" fillId="0" borderId="0" xfId="0" applyFont="1" applyAlignment="1"/>
    <xf numFmtId="0" fontId="0" fillId="0" borderId="0" xfId="0" applyFont="1"/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top"/>
    </xf>
    <xf numFmtId="4" fontId="5" fillId="0" borderId="30" xfId="0" applyNumberFormat="1" applyFont="1" applyBorder="1"/>
    <xf numFmtId="4" fontId="5" fillId="0" borderId="31" xfId="0" applyNumberFormat="1" applyFont="1" applyBorder="1"/>
    <xf numFmtId="0" fontId="5" fillId="0" borderId="0" xfId="0" applyFont="1" applyBorder="1"/>
    <xf numFmtId="4" fontId="5" fillId="0" borderId="0" xfId="0" applyNumberFormat="1" applyFont="1" applyBorder="1"/>
    <xf numFmtId="0" fontId="0" fillId="0" borderId="0" xfId="0" applyBorder="1"/>
    <xf numFmtId="0" fontId="5" fillId="0" borderId="4" xfId="0" applyFont="1" applyBorder="1" applyAlignment="1">
      <alignment wrapText="1"/>
    </xf>
    <xf numFmtId="0" fontId="5" fillId="0" borderId="32" xfId="0" applyFont="1" applyBorder="1" applyAlignment="1">
      <alignment wrapText="1"/>
    </xf>
    <xf numFmtId="49" fontId="8" fillId="0" borderId="8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49" fontId="8" fillId="0" borderId="34" xfId="0" applyNumberFormat="1" applyFont="1" applyBorder="1"/>
    <xf numFmtId="0" fontId="8" fillId="0" borderId="35" xfId="0" applyFont="1" applyBorder="1" applyAlignment="1">
      <alignment horizontal="center"/>
    </xf>
    <xf numFmtId="49" fontId="8" fillId="0" borderId="36" xfId="0" applyNumberFormat="1" applyFont="1" applyBorder="1"/>
    <xf numFmtId="0" fontId="8" fillId="0" borderId="10" xfId="0" applyFont="1" applyBorder="1" applyAlignment="1">
      <alignment horizontal="center"/>
    </xf>
    <xf numFmtId="49" fontId="8" fillId="0" borderId="4" xfId="0" applyNumberFormat="1" applyFont="1" applyBorder="1"/>
    <xf numFmtId="49" fontId="8" fillId="0" borderId="9" xfId="0" applyNumberFormat="1" applyFont="1" applyBorder="1"/>
    <xf numFmtId="0" fontId="8" fillId="0" borderId="12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49" fontId="8" fillId="0" borderId="36" xfId="0" applyNumberFormat="1" applyFont="1" applyBorder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49" fontId="8" fillId="0" borderId="0" xfId="0" applyNumberFormat="1" applyFont="1" applyBorder="1"/>
    <xf numFmtId="49" fontId="8" fillId="0" borderId="38" xfId="0" applyNumberFormat="1" applyFont="1" applyBorder="1"/>
    <xf numFmtId="49" fontId="8" fillId="0" borderId="9" xfId="0" applyNumberFormat="1" applyFont="1" applyBorder="1" applyAlignment="1">
      <alignment wrapText="1"/>
    </xf>
    <xf numFmtId="49" fontId="8" fillId="0" borderId="9" xfId="0" applyNumberFormat="1" applyFont="1" applyBorder="1" applyAlignment="1">
      <alignment vertical="top" wrapText="1"/>
    </xf>
    <xf numFmtId="49" fontId="8" fillId="0" borderId="9" xfId="0" applyNumberFormat="1" applyFont="1" applyBorder="1" applyAlignment="1">
      <alignment vertical="top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4" fontId="8" fillId="0" borderId="0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 wrapText="1"/>
    </xf>
    <xf numFmtId="4" fontId="8" fillId="0" borderId="34" xfId="0" applyNumberFormat="1" applyFont="1" applyBorder="1" applyAlignment="1">
      <alignment horizontal="right"/>
    </xf>
    <xf numFmtId="4" fontId="8" fillId="0" borderId="36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9" xfId="0" applyNumberFormat="1" applyFont="1" applyBorder="1" applyAlignment="1">
      <alignment horizontal="right"/>
    </xf>
    <xf numFmtId="4" fontId="8" fillId="0" borderId="25" xfId="0" applyNumberFormat="1" applyFont="1" applyBorder="1" applyAlignment="1">
      <alignment horizontal="right" wrapText="1"/>
    </xf>
    <xf numFmtId="4" fontId="8" fillId="0" borderId="24" xfId="0" applyNumberFormat="1" applyFont="1" applyBorder="1" applyAlignment="1">
      <alignment horizontal="right" wrapText="1"/>
    </xf>
    <xf numFmtId="4" fontId="8" fillId="0" borderId="28" xfId="0" applyNumberFormat="1" applyFont="1" applyBorder="1" applyAlignment="1">
      <alignment horizontal="right" wrapText="1"/>
    </xf>
    <xf numFmtId="4" fontId="8" fillId="0" borderId="40" xfId="0" applyNumberFormat="1" applyFont="1" applyBorder="1" applyAlignment="1">
      <alignment horizontal="right" wrapText="1"/>
    </xf>
    <xf numFmtId="4" fontId="8" fillId="0" borderId="41" xfId="0" applyNumberFormat="1" applyFont="1" applyBorder="1" applyAlignment="1">
      <alignment horizontal="right" wrapText="1"/>
    </xf>
    <xf numFmtId="4" fontId="8" fillId="0" borderId="42" xfId="0" applyNumberFormat="1" applyFont="1" applyBorder="1" applyAlignment="1">
      <alignment horizontal="right" wrapText="1"/>
    </xf>
    <xf numFmtId="4" fontId="8" fillId="0" borderId="43" xfId="0" applyNumberFormat="1" applyFont="1" applyBorder="1" applyAlignment="1">
      <alignment horizontal="right" wrapText="1"/>
    </xf>
    <xf numFmtId="4" fontId="8" fillId="0" borderId="11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49" fontId="8" fillId="0" borderId="44" xfId="0" applyNumberFormat="1" applyFont="1" applyBorder="1" applyAlignment="1">
      <alignment horizontal="center"/>
    </xf>
    <xf numFmtId="0" fontId="8" fillId="0" borderId="6" xfId="0" applyFont="1" applyBorder="1"/>
    <xf numFmtId="0" fontId="8" fillId="0" borderId="5" xfId="0" applyFont="1" applyBorder="1"/>
    <xf numFmtId="0" fontId="8" fillId="0" borderId="6" xfId="0" applyFont="1" applyBorder="1" applyAlignment="1">
      <alignment horizontal="right"/>
    </xf>
    <xf numFmtId="0" fontId="7" fillId="0" borderId="2" xfId="0" applyFont="1" applyBorder="1" applyAlignment="1">
      <alignment horizontal="right" wrapText="1"/>
    </xf>
    <xf numFmtId="0" fontId="7" fillId="0" borderId="45" xfId="0" applyFont="1" applyBorder="1" applyAlignment="1">
      <alignment horizontal="right" wrapText="1"/>
    </xf>
    <xf numFmtId="0" fontId="8" fillId="0" borderId="23" xfId="0" applyFont="1" applyBorder="1" applyAlignment="1">
      <alignment horizontal="center" vertical="top"/>
    </xf>
    <xf numFmtId="4" fontId="8" fillId="0" borderId="22" xfId="0" applyNumberFormat="1" applyFont="1" applyBorder="1"/>
    <xf numFmtId="4" fontId="8" fillId="0" borderId="15" xfId="0" applyNumberFormat="1" applyFont="1" applyBorder="1"/>
    <xf numFmtId="0" fontId="8" fillId="0" borderId="32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4" fontId="5" fillId="0" borderId="22" xfId="0" applyNumberFormat="1" applyFont="1" applyBorder="1"/>
    <xf numFmtId="0" fontId="5" fillId="0" borderId="46" xfId="0" applyFont="1" applyBorder="1" applyAlignment="1">
      <alignment horizontal="center" vertical="top"/>
    </xf>
    <xf numFmtId="0" fontId="5" fillId="0" borderId="44" xfId="0" applyFont="1" applyBorder="1" applyAlignment="1">
      <alignment horizontal="center" vertical="top"/>
    </xf>
    <xf numFmtId="0" fontId="5" fillId="0" borderId="6" xfId="0" applyFont="1" applyBorder="1"/>
    <xf numFmtId="0" fontId="7" fillId="0" borderId="4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9" fontId="8" fillId="0" borderId="49" xfId="0" applyNumberFormat="1" applyFont="1" applyBorder="1" applyAlignment="1">
      <alignment horizontal="left" vertical="top"/>
    </xf>
    <xf numFmtId="49" fontId="8" fillId="0" borderId="38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4" fontId="5" fillId="0" borderId="42" xfId="0" applyNumberFormat="1" applyFont="1" applyBorder="1"/>
    <xf numFmtId="4" fontId="5" fillId="0" borderId="43" xfId="0" applyNumberFormat="1" applyFont="1" applyBorder="1"/>
    <xf numFmtId="4" fontId="5" fillId="0" borderId="50" xfId="0" applyNumberFormat="1" applyFont="1" applyBorder="1"/>
    <xf numFmtId="0" fontId="8" fillId="0" borderId="12" xfId="0" applyFont="1" applyBorder="1" applyAlignment="1">
      <alignment horizontal="center" vertical="top"/>
    </xf>
    <xf numFmtId="0" fontId="8" fillId="0" borderId="11" xfId="0" applyFont="1" applyBorder="1"/>
    <xf numFmtId="4" fontId="8" fillId="0" borderId="11" xfId="0" applyNumberFormat="1" applyFont="1" applyBorder="1"/>
    <xf numFmtId="0" fontId="8" fillId="0" borderId="22" xfId="0" applyFont="1" applyBorder="1"/>
    <xf numFmtId="2" fontId="7" fillId="0" borderId="5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/>
    <xf numFmtId="0" fontId="8" fillId="0" borderId="7" xfId="0" applyFont="1" applyBorder="1"/>
    <xf numFmtId="0" fontId="8" fillId="0" borderId="23" xfId="0" applyFont="1" applyBorder="1"/>
    <xf numFmtId="4" fontId="7" fillId="0" borderId="15" xfId="0" applyNumberFormat="1" applyFont="1" applyBorder="1"/>
    <xf numFmtId="0" fontId="13" fillId="0" borderId="4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vertical="center"/>
    </xf>
    <xf numFmtId="2" fontId="13" fillId="0" borderId="11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 vertical="top"/>
    </xf>
    <xf numFmtId="0" fontId="11" fillId="0" borderId="8" xfId="0" applyFont="1" applyBorder="1"/>
    <xf numFmtId="0" fontId="11" fillId="0" borderId="23" xfId="0" applyFont="1" applyBorder="1"/>
    <xf numFmtId="0" fontId="11" fillId="0" borderId="22" xfId="0" applyFont="1" applyBorder="1"/>
    <xf numFmtId="0" fontId="8" fillId="0" borderId="0" xfId="0" applyFont="1" applyBorder="1" applyAlignment="1">
      <alignment wrapText="1"/>
    </xf>
    <xf numFmtId="0" fontId="17" fillId="0" borderId="0" xfId="0" applyFont="1" applyBorder="1"/>
    <xf numFmtId="0" fontId="7" fillId="0" borderId="21" xfId="0" applyFont="1" applyBorder="1"/>
    <xf numFmtId="0" fontId="8" fillId="0" borderId="51" xfId="0" applyFont="1" applyBorder="1"/>
    <xf numFmtId="2" fontId="3" fillId="0" borderId="1" xfId="0" applyNumberFormat="1" applyFont="1" applyBorder="1"/>
    <xf numFmtId="2" fontId="5" fillId="0" borderId="9" xfId="0" applyNumberFormat="1" applyFont="1" applyFill="1" applyBorder="1" applyAlignment="1">
      <alignment horizontal="center"/>
    </xf>
    <xf numFmtId="2" fontId="5" fillId="0" borderId="34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2" fontId="5" fillId="0" borderId="4" xfId="0" applyNumberFormat="1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0" fontId="5" fillId="0" borderId="32" xfId="0" applyFont="1" applyBorder="1"/>
    <xf numFmtId="4" fontId="5" fillId="0" borderId="32" xfId="0" applyNumberFormat="1" applyFont="1" applyBorder="1"/>
    <xf numFmtId="0" fontId="5" fillId="0" borderId="1" xfId="0" applyFont="1" applyBorder="1" applyAlignment="1">
      <alignment horizontal="center" vertical="top"/>
    </xf>
    <xf numFmtId="4" fontId="5" fillId="0" borderId="29" xfId="0" applyNumberFormat="1" applyFont="1" applyBorder="1"/>
    <xf numFmtId="4" fontId="5" fillId="0" borderId="1" xfId="0" applyNumberFormat="1" applyFont="1" applyBorder="1"/>
    <xf numFmtId="0" fontId="7" fillId="0" borderId="45" xfId="0" applyFont="1" applyFill="1" applyBorder="1" applyAlignment="1">
      <alignment horizontal="center" vertical="center" wrapText="1"/>
    </xf>
    <xf numFmtId="0" fontId="18" fillId="0" borderId="0" xfId="0" applyFont="1"/>
    <xf numFmtId="43" fontId="3" fillId="0" borderId="0" xfId="0" applyNumberFormat="1" applyFont="1" applyFill="1"/>
    <xf numFmtId="0" fontId="6" fillId="0" borderId="0" xfId="0" applyFont="1" applyAlignment="1">
      <alignment horizontal="left" vertical="top"/>
    </xf>
    <xf numFmtId="0" fontId="14" fillId="0" borderId="55" xfId="0" applyFont="1" applyBorder="1" applyAlignment="1">
      <alignment horizontal="center" wrapText="1"/>
    </xf>
    <xf numFmtId="0" fontId="7" fillId="0" borderId="57" xfId="0" applyFont="1" applyBorder="1" applyAlignment="1">
      <alignment horizontal="center" wrapText="1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4" fontId="13" fillId="0" borderId="45" xfId="0" applyNumberFormat="1" applyFont="1" applyBorder="1" applyAlignment="1">
      <alignment horizontal="center" vertical="center"/>
    </xf>
    <xf numFmtId="4" fontId="13" fillId="0" borderId="43" xfId="0" applyNumberFormat="1" applyFont="1" applyBorder="1" applyAlignment="1">
      <alignment horizontal="center" vertical="center"/>
    </xf>
    <xf numFmtId="4" fontId="13" fillId="0" borderId="42" xfId="0" applyNumberFormat="1" applyFont="1" applyBorder="1" applyAlignment="1">
      <alignment horizontal="center" vertical="center"/>
    </xf>
    <xf numFmtId="0" fontId="5" fillId="0" borderId="34" xfId="0" applyFont="1" applyBorder="1"/>
    <xf numFmtId="4" fontId="13" fillId="0" borderId="34" xfId="0" applyNumberFormat="1" applyFont="1" applyBorder="1" applyAlignment="1">
      <alignment horizontal="center" vertical="center"/>
    </xf>
    <xf numFmtId="4" fontId="13" fillId="0" borderId="40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46" xfId="0" applyFont="1" applyFill="1" applyBorder="1" applyAlignment="1">
      <alignment horizontal="center" vertical="top"/>
    </xf>
    <xf numFmtId="0" fontId="5" fillId="0" borderId="14" xfId="0" applyFont="1" applyBorder="1"/>
    <xf numFmtId="4" fontId="13" fillId="0" borderId="14" xfId="0" applyNumberFormat="1" applyFont="1" applyBorder="1" applyAlignment="1">
      <alignment horizontal="center" vertical="center"/>
    </xf>
    <xf numFmtId="4" fontId="13" fillId="0" borderId="5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4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6" fillId="0" borderId="13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wrapText="1"/>
    </xf>
    <xf numFmtId="0" fontId="11" fillId="0" borderId="50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48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11" fillId="0" borderId="0" xfId="0" applyFont="1" applyAlignment="1">
      <alignment wrapText="1"/>
    </xf>
    <xf numFmtId="0" fontId="6" fillId="0" borderId="56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8" fillId="0" borderId="56" xfId="0" applyFont="1" applyBorder="1" applyAlignment="1"/>
    <xf numFmtId="0" fontId="13" fillId="0" borderId="29" xfId="0" applyFont="1" applyBorder="1" applyAlignment="1">
      <alignment vertical="center" wrapText="1"/>
    </xf>
    <xf numFmtId="0" fontId="8" fillId="0" borderId="27" xfId="0" applyFont="1" applyBorder="1" applyAlignment="1">
      <alignment wrapText="1"/>
    </xf>
    <xf numFmtId="0" fontId="8" fillId="0" borderId="43" xfId="0" applyFont="1" applyBorder="1" applyAlignment="1">
      <alignment wrapText="1"/>
    </xf>
    <xf numFmtId="0" fontId="6" fillId="0" borderId="0" xfId="0" applyFont="1" applyAlignment="1">
      <alignment horizontal="center" vertical="top"/>
    </xf>
    <xf numFmtId="0" fontId="8" fillId="0" borderId="0" xfId="0" applyFont="1" applyAlignment="1"/>
    <xf numFmtId="0" fontId="7" fillId="0" borderId="58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7" fillId="0" borderId="52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6" fillId="0" borderId="4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3" xfId="0" applyBorder="1" applyAlignment="1">
      <alignment horizontal="center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pane xSplit="2" ySplit="8" topLeftCell="C58" activePane="bottomRight" state="frozen"/>
      <selection pane="topRight" activeCell="C1" sqref="C1"/>
      <selection pane="bottomLeft" activeCell="A7" sqref="A7"/>
      <selection pane="bottomRight" activeCell="F79" sqref="F79"/>
    </sheetView>
  </sheetViews>
  <sheetFormatPr defaultRowHeight="12" outlineLevelCol="1"/>
  <cols>
    <col min="1" max="1" width="4.42578125" style="2" customWidth="1"/>
    <col min="2" max="2" width="41.7109375" style="2" bestFit="1" customWidth="1"/>
    <col min="3" max="4" width="10.42578125" style="2" customWidth="1"/>
    <col min="5" max="5" width="12.140625" style="1" customWidth="1" outlineLevel="1"/>
    <col min="6" max="7" width="10.42578125" style="1" customWidth="1" outlineLevel="1"/>
    <col min="8" max="8" width="10.42578125" style="2" customWidth="1"/>
    <col min="9" max="9" width="9.140625" style="2" customWidth="1"/>
    <col min="10" max="10" width="9.140625" style="2"/>
    <col min="11" max="11" width="10.7109375" style="2" bestFit="1" customWidth="1"/>
    <col min="12" max="16384" width="9.140625" style="2"/>
  </cols>
  <sheetData>
    <row r="1" spans="1:9">
      <c r="A1" s="16"/>
      <c r="B1" s="16"/>
      <c r="C1" s="16"/>
      <c r="D1" s="16"/>
      <c r="E1" s="17"/>
      <c r="F1" s="16"/>
      <c r="G1" s="9"/>
      <c r="H1" s="17" t="s">
        <v>473</v>
      </c>
    </row>
    <row r="2" spans="1:9">
      <c r="A2" s="16"/>
      <c r="B2" s="16"/>
      <c r="C2" s="16"/>
      <c r="D2" s="16"/>
      <c r="E2" s="17"/>
      <c r="F2" s="16"/>
      <c r="G2" s="9"/>
      <c r="H2" s="17" t="s">
        <v>442</v>
      </c>
    </row>
    <row r="3" spans="1:9" ht="14.25">
      <c r="A3" s="16"/>
      <c r="B3" s="16"/>
      <c r="C3" s="18" t="s">
        <v>443</v>
      </c>
      <c r="D3" s="16"/>
      <c r="E3" s="17"/>
      <c r="F3" s="16"/>
      <c r="G3" s="17"/>
      <c r="H3" s="9"/>
    </row>
    <row r="4" spans="1:9" ht="14.25">
      <c r="A4" s="16"/>
      <c r="B4" s="16"/>
      <c r="C4" s="19" t="s">
        <v>573</v>
      </c>
      <c r="D4" s="16"/>
      <c r="E4" s="17"/>
      <c r="F4" s="16"/>
      <c r="G4" s="17"/>
      <c r="H4" s="9"/>
    </row>
    <row r="5" spans="1:9" ht="15" thickBot="1">
      <c r="A5" s="16"/>
      <c r="B5" s="16"/>
      <c r="C5" s="19"/>
      <c r="D5" s="16"/>
      <c r="E5" s="17"/>
      <c r="F5" s="16"/>
      <c r="G5" s="17"/>
      <c r="H5" s="9"/>
    </row>
    <row r="6" spans="1:9" ht="12.75" customHeight="1">
      <c r="A6" s="222" t="s">
        <v>0</v>
      </c>
      <c r="B6" s="224" t="s">
        <v>287</v>
      </c>
      <c r="C6" s="226" t="s">
        <v>437</v>
      </c>
      <c r="D6" s="227"/>
      <c r="E6" s="228"/>
      <c r="F6" s="229" t="s">
        <v>304</v>
      </c>
      <c r="G6" s="230"/>
      <c r="H6" s="231"/>
    </row>
    <row r="7" spans="1:9" ht="26.25" thickBot="1">
      <c r="A7" s="240"/>
      <c r="B7" s="241"/>
      <c r="C7" s="64" t="s">
        <v>450</v>
      </c>
      <c r="D7" s="64" t="s">
        <v>451</v>
      </c>
      <c r="E7" s="65" t="s">
        <v>452</v>
      </c>
      <c r="F7" s="66" t="s">
        <v>450</v>
      </c>
      <c r="G7" s="64" t="s">
        <v>451</v>
      </c>
      <c r="H7" s="65" t="s">
        <v>452</v>
      </c>
    </row>
    <row r="8" spans="1:9" s="37" customFormat="1" ht="27.75" customHeight="1" thickBot="1">
      <c r="A8" s="232" t="s">
        <v>574</v>
      </c>
      <c r="B8" s="233"/>
      <c r="C8" s="234"/>
      <c r="D8" s="234"/>
      <c r="E8" s="234"/>
      <c r="F8" s="234"/>
      <c r="G8" s="234"/>
      <c r="H8" s="235"/>
    </row>
    <row r="9" spans="1:9">
      <c r="A9" s="39">
        <v>1</v>
      </c>
      <c r="B9" s="40" t="s">
        <v>549</v>
      </c>
      <c r="C9" s="41">
        <f>E9/1.18</f>
        <v>3546.6101694915255</v>
      </c>
      <c r="D9" s="41">
        <f>C9*0.18</f>
        <v>638.38983050847457</v>
      </c>
      <c r="E9" s="41">
        <v>4185</v>
      </c>
      <c r="F9" s="42">
        <f>H9/1.18</f>
        <v>4567.6262500000012</v>
      </c>
      <c r="G9" s="43">
        <f>F9*0.18</f>
        <v>822.17272500000013</v>
      </c>
      <c r="H9" s="44">
        <v>5389.7989750000006</v>
      </c>
      <c r="I9" s="7"/>
    </row>
    <row r="10" spans="1:9">
      <c r="A10" s="194">
        <v>2</v>
      </c>
      <c r="B10" s="46" t="s">
        <v>550</v>
      </c>
      <c r="C10" s="47">
        <f t="shared" ref="C10:C31" si="0">E10/1.18</f>
        <v>3796.6101694915255</v>
      </c>
      <c r="D10" s="47">
        <f t="shared" ref="D10:D58" si="1">C10*0.18</f>
        <v>683.38983050847457</v>
      </c>
      <c r="E10" s="47">
        <v>4480</v>
      </c>
      <c r="F10" s="195">
        <f t="shared" ref="F10:F32" si="2">H10/1.18</f>
        <v>5976.6646500000015</v>
      </c>
      <c r="G10" s="47">
        <f t="shared" ref="G10:G32" si="3">F10*0.18</f>
        <v>1075.7996370000003</v>
      </c>
      <c r="H10" s="196">
        <v>7052.4642870000016</v>
      </c>
    </row>
    <row r="11" spans="1:9">
      <c r="A11" s="39">
        <v>3</v>
      </c>
      <c r="B11" s="40" t="s">
        <v>551</v>
      </c>
      <c r="C11" s="41">
        <f t="shared" si="0"/>
        <v>4055.0847457627119</v>
      </c>
      <c r="D11" s="41">
        <f t="shared" si="1"/>
        <v>729.91525423728808</v>
      </c>
      <c r="E11" s="41">
        <v>4785</v>
      </c>
      <c r="F11" s="48">
        <f t="shared" si="2"/>
        <v>4139.8305084745762</v>
      </c>
      <c r="G11" s="41">
        <f t="shared" si="3"/>
        <v>745.16949152542372</v>
      </c>
      <c r="H11" s="84">
        <v>4885</v>
      </c>
    </row>
    <row r="12" spans="1:9">
      <c r="A12" s="45">
        <v>4</v>
      </c>
      <c r="B12" s="46" t="s">
        <v>552</v>
      </c>
      <c r="C12" s="41">
        <f t="shared" si="0"/>
        <v>4478.8135593220341</v>
      </c>
      <c r="D12" s="41">
        <f t="shared" si="1"/>
        <v>806.18644067796606</v>
      </c>
      <c r="E12" s="47">
        <v>5285</v>
      </c>
      <c r="F12" s="48">
        <f t="shared" si="2"/>
        <v>4563.5593220338988</v>
      </c>
      <c r="G12" s="41">
        <f t="shared" si="3"/>
        <v>821.4406779661017</v>
      </c>
      <c r="H12" s="49">
        <v>5385</v>
      </c>
    </row>
    <row r="13" spans="1:9">
      <c r="A13" s="45">
        <v>5</v>
      </c>
      <c r="B13" s="46" t="s">
        <v>553</v>
      </c>
      <c r="C13" s="41">
        <f t="shared" si="0"/>
        <v>4516.9491525423728</v>
      </c>
      <c r="D13" s="41">
        <f t="shared" si="1"/>
        <v>813.05084745762701</v>
      </c>
      <c r="E13" s="47">
        <v>5330</v>
      </c>
      <c r="F13" s="48">
        <f t="shared" si="2"/>
        <v>4601.6949152542375</v>
      </c>
      <c r="G13" s="41">
        <f t="shared" si="3"/>
        <v>828.30508474576266</v>
      </c>
      <c r="H13" s="49">
        <v>5430</v>
      </c>
    </row>
    <row r="14" spans="1:9">
      <c r="A14" s="45">
        <v>6</v>
      </c>
      <c r="B14" s="46" t="s">
        <v>554</v>
      </c>
      <c r="C14" s="41">
        <f t="shared" si="0"/>
        <v>3911.0169491525426</v>
      </c>
      <c r="D14" s="41">
        <f t="shared" si="1"/>
        <v>703.98305084745766</v>
      </c>
      <c r="E14" s="47">
        <v>4615</v>
      </c>
      <c r="F14" s="48">
        <f t="shared" si="2"/>
        <v>3995.7627118644068</v>
      </c>
      <c r="G14" s="41">
        <f t="shared" si="3"/>
        <v>719.23728813559319</v>
      </c>
      <c r="H14" s="49">
        <v>4715</v>
      </c>
    </row>
    <row r="15" spans="1:9">
      <c r="A15" s="45">
        <v>7</v>
      </c>
      <c r="B15" s="46" t="s">
        <v>555</v>
      </c>
      <c r="C15" s="41">
        <f t="shared" si="0"/>
        <v>4055.0847457627119</v>
      </c>
      <c r="D15" s="41">
        <f t="shared" si="1"/>
        <v>729.91525423728808</v>
      </c>
      <c r="E15" s="47">
        <v>4785</v>
      </c>
      <c r="F15" s="48">
        <f t="shared" si="2"/>
        <v>4139.8305084745762</v>
      </c>
      <c r="G15" s="41">
        <f t="shared" si="3"/>
        <v>745.16949152542372</v>
      </c>
      <c r="H15" s="49">
        <v>4885</v>
      </c>
    </row>
    <row r="16" spans="1:9">
      <c r="A16" s="45">
        <v>8</v>
      </c>
      <c r="B16" s="46" t="s">
        <v>556</v>
      </c>
      <c r="C16" s="41">
        <f t="shared" si="0"/>
        <v>4478.8135593220341</v>
      </c>
      <c r="D16" s="41">
        <f t="shared" si="1"/>
        <v>806.18644067796606</v>
      </c>
      <c r="E16" s="47">
        <v>5285</v>
      </c>
      <c r="F16" s="48">
        <f t="shared" si="2"/>
        <v>4563.5593220338988</v>
      </c>
      <c r="G16" s="41">
        <f t="shared" si="3"/>
        <v>821.4406779661017</v>
      </c>
      <c r="H16" s="49">
        <v>5385</v>
      </c>
    </row>
    <row r="17" spans="1:8">
      <c r="A17" s="45">
        <v>9</v>
      </c>
      <c r="B17" s="46" t="s">
        <v>562</v>
      </c>
      <c r="C17" s="41">
        <f t="shared" si="0"/>
        <v>4516.9491525423728</v>
      </c>
      <c r="D17" s="41">
        <f t="shared" si="1"/>
        <v>813.05084745762701</v>
      </c>
      <c r="E17" s="47">
        <v>5330</v>
      </c>
      <c r="F17" s="48">
        <f t="shared" si="2"/>
        <v>4601.6949152542375</v>
      </c>
      <c r="G17" s="41">
        <f t="shared" si="3"/>
        <v>828.30508474576266</v>
      </c>
      <c r="H17" s="49">
        <v>5430</v>
      </c>
    </row>
    <row r="18" spans="1:8">
      <c r="A18" s="45">
        <v>10</v>
      </c>
      <c r="B18" s="46" t="s">
        <v>561</v>
      </c>
      <c r="C18" s="41">
        <f t="shared" si="0"/>
        <v>3953.3898305084749</v>
      </c>
      <c r="D18" s="41">
        <f t="shared" si="1"/>
        <v>711.61016949152543</v>
      </c>
      <c r="E18" s="47">
        <v>4665</v>
      </c>
      <c r="F18" s="48">
        <f t="shared" si="2"/>
        <v>4038.1355932203392</v>
      </c>
      <c r="G18" s="41">
        <f t="shared" si="3"/>
        <v>726.86440677966107</v>
      </c>
      <c r="H18" s="49">
        <v>4765</v>
      </c>
    </row>
    <row r="19" spans="1:8">
      <c r="A19" s="45">
        <v>11</v>
      </c>
      <c r="B19" s="46" t="s">
        <v>563</v>
      </c>
      <c r="C19" s="41">
        <f t="shared" si="0"/>
        <v>4055.0847457627119</v>
      </c>
      <c r="D19" s="41">
        <f t="shared" si="1"/>
        <v>729.91525423728808</v>
      </c>
      <c r="E19" s="47">
        <v>4785</v>
      </c>
      <c r="F19" s="48">
        <f t="shared" si="2"/>
        <v>4139.8305084745762</v>
      </c>
      <c r="G19" s="41">
        <f t="shared" si="3"/>
        <v>745.16949152542372</v>
      </c>
      <c r="H19" s="49">
        <v>4885</v>
      </c>
    </row>
    <row r="20" spans="1:8">
      <c r="A20" s="45">
        <v>12</v>
      </c>
      <c r="B20" s="46" t="s">
        <v>564</v>
      </c>
      <c r="C20" s="41">
        <f t="shared" si="0"/>
        <v>4478.8135593220341</v>
      </c>
      <c r="D20" s="41">
        <f t="shared" si="1"/>
        <v>806.18644067796606</v>
      </c>
      <c r="E20" s="47">
        <v>5285</v>
      </c>
      <c r="F20" s="48">
        <f t="shared" si="2"/>
        <v>4563.5593220338988</v>
      </c>
      <c r="G20" s="41">
        <f t="shared" si="3"/>
        <v>821.4406779661017</v>
      </c>
      <c r="H20" s="49">
        <v>5385</v>
      </c>
    </row>
    <row r="21" spans="1:8">
      <c r="A21" s="45">
        <v>13</v>
      </c>
      <c r="B21" s="46" t="s">
        <v>565</v>
      </c>
      <c r="C21" s="41">
        <f t="shared" si="0"/>
        <v>4516.9491525423728</v>
      </c>
      <c r="D21" s="41">
        <f t="shared" si="1"/>
        <v>813.05084745762701</v>
      </c>
      <c r="E21" s="47">
        <v>5330</v>
      </c>
      <c r="F21" s="48">
        <f t="shared" si="2"/>
        <v>4601.6949152542375</v>
      </c>
      <c r="G21" s="41">
        <f t="shared" si="3"/>
        <v>828.30508474576266</v>
      </c>
      <c r="H21" s="49">
        <v>5430</v>
      </c>
    </row>
    <row r="22" spans="1:8">
      <c r="A22" s="45">
        <v>14</v>
      </c>
      <c r="B22" s="46" t="s">
        <v>557</v>
      </c>
      <c r="C22" s="41">
        <f t="shared" si="0"/>
        <v>4224.5762711864409</v>
      </c>
      <c r="D22" s="41">
        <f t="shared" si="1"/>
        <v>760.42372881355936</v>
      </c>
      <c r="E22" s="47">
        <v>4985</v>
      </c>
      <c r="F22" s="48">
        <f t="shared" si="2"/>
        <v>4309.3220338983056</v>
      </c>
      <c r="G22" s="41">
        <f t="shared" si="3"/>
        <v>775.67796610169501</v>
      </c>
      <c r="H22" s="49">
        <v>5085</v>
      </c>
    </row>
    <row r="23" spans="1:8">
      <c r="A23" s="45">
        <v>15</v>
      </c>
      <c r="B23" s="46" t="s">
        <v>566</v>
      </c>
      <c r="C23" s="41">
        <f t="shared" si="0"/>
        <v>4478.8135593220341</v>
      </c>
      <c r="D23" s="41">
        <f t="shared" si="1"/>
        <v>806.18644067796606</v>
      </c>
      <c r="E23" s="47">
        <v>5285</v>
      </c>
      <c r="F23" s="48">
        <f t="shared" si="2"/>
        <v>4563.5593220338988</v>
      </c>
      <c r="G23" s="41">
        <f t="shared" si="3"/>
        <v>821.4406779661017</v>
      </c>
      <c r="H23" s="49">
        <v>5385</v>
      </c>
    </row>
    <row r="24" spans="1:8">
      <c r="A24" s="45">
        <v>16</v>
      </c>
      <c r="B24" s="46" t="s">
        <v>567</v>
      </c>
      <c r="C24" s="41">
        <f t="shared" si="0"/>
        <v>4478.8135593220341</v>
      </c>
      <c r="D24" s="41">
        <f t="shared" si="1"/>
        <v>806.18644067796606</v>
      </c>
      <c r="E24" s="47">
        <v>5285</v>
      </c>
      <c r="F24" s="48">
        <f t="shared" si="2"/>
        <v>4563.5593220338988</v>
      </c>
      <c r="G24" s="41">
        <f t="shared" si="3"/>
        <v>821.4406779661017</v>
      </c>
      <c r="H24" s="49">
        <v>5385</v>
      </c>
    </row>
    <row r="25" spans="1:8">
      <c r="A25" s="45">
        <v>17</v>
      </c>
      <c r="B25" s="46" t="s">
        <v>568</v>
      </c>
      <c r="C25" s="41">
        <f t="shared" si="0"/>
        <v>4516.9491525423728</v>
      </c>
      <c r="D25" s="41">
        <f t="shared" si="1"/>
        <v>813.05084745762701</v>
      </c>
      <c r="E25" s="47">
        <v>5330</v>
      </c>
      <c r="F25" s="48">
        <f t="shared" si="2"/>
        <v>4601.6949152542375</v>
      </c>
      <c r="G25" s="41">
        <f t="shared" si="3"/>
        <v>828.30508474576266</v>
      </c>
      <c r="H25" s="49">
        <v>5430</v>
      </c>
    </row>
    <row r="26" spans="1:8">
      <c r="A26" s="45">
        <v>18</v>
      </c>
      <c r="B26" s="46" t="s">
        <v>558</v>
      </c>
      <c r="C26" s="41">
        <f t="shared" si="0"/>
        <v>4343.2203389830511</v>
      </c>
      <c r="D26" s="41">
        <f t="shared" si="1"/>
        <v>781.77966101694915</v>
      </c>
      <c r="E26" s="47">
        <v>5125</v>
      </c>
      <c r="F26" s="48">
        <f t="shared" si="2"/>
        <v>4427.9661016949158</v>
      </c>
      <c r="G26" s="41">
        <f t="shared" si="3"/>
        <v>797.03389830508479</v>
      </c>
      <c r="H26" s="49">
        <v>5225</v>
      </c>
    </row>
    <row r="27" spans="1:8">
      <c r="A27" s="45">
        <v>19</v>
      </c>
      <c r="B27" s="46" t="s">
        <v>569</v>
      </c>
      <c r="C27" s="41">
        <f t="shared" si="0"/>
        <v>4478.8135593220341</v>
      </c>
      <c r="D27" s="41">
        <f t="shared" si="1"/>
        <v>806.18644067796606</v>
      </c>
      <c r="E27" s="47">
        <v>5285</v>
      </c>
      <c r="F27" s="48">
        <f t="shared" si="2"/>
        <v>4563.5593220338988</v>
      </c>
      <c r="G27" s="41">
        <f t="shared" si="3"/>
        <v>821.4406779661017</v>
      </c>
      <c r="H27" s="49">
        <v>5385</v>
      </c>
    </row>
    <row r="28" spans="1:8">
      <c r="A28" s="45">
        <v>20</v>
      </c>
      <c r="B28" s="46" t="s">
        <v>570</v>
      </c>
      <c r="C28" s="41">
        <f t="shared" si="0"/>
        <v>4478.8135593220341</v>
      </c>
      <c r="D28" s="41">
        <f t="shared" si="1"/>
        <v>806.18644067796606</v>
      </c>
      <c r="E28" s="47">
        <v>5285</v>
      </c>
      <c r="F28" s="48">
        <f t="shared" si="2"/>
        <v>4563.5593220338988</v>
      </c>
      <c r="G28" s="41">
        <f t="shared" si="3"/>
        <v>821.4406779661017</v>
      </c>
      <c r="H28" s="49">
        <v>5385</v>
      </c>
    </row>
    <row r="29" spans="1:8">
      <c r="A29" s="45">
        <v>21</v>
      </c>
      <c r="B29" s="46" t="s">
        <v>571</v>
      </c>
      <c r="C29" s="41">
        <f t="shared" si="0"/>
        <v>4516.9491525423728</v>
      </c>
      <c r="D29" s="41">
        <f t="shared" si="1"/>
        <v>813.05084745762701</v>
      </c>
      <c r="E29" s="47">
        <v>5330</v>
      </c>
      <c r="F29" s="48">
        <f t="shared" si="2"/>
        <v>4601.6949152542375</v>
      </c>
      <c r="G29" s="41">
        <f t="shared" si="3"/>
        <v>828.30508474576266</v>
      </c>
      <c r="H29" s="49">
        <v>5430</v>
      </c>
    </row>
    <row r="30" spans="1:8">
      <c r="A30" s="45">
        <v>22</v>
      </c>
      <c r="B30" s="46" t="s">
        <v>572</v>
      </c>
      <c r="C30" s="41">
        <f t="shared" si="0"/>
        <v>4495.7627118644068</v>
      </c>
      <c r="D30" s="41">
        <f t="shared" si="1"/>
        <v>809.23728813559319</v>
      </c>
      <c r="E30" s="47">
        <v>5305</v>
      </c>
      <c r="F30" s="48">
        <f t="shared" si="2"/>
        <v>4580.5084745762715</v>
      </c>
      <c r="G30" s="41">
        <f t="shared" si="3"/>
        <v>824.49152542372883</v>
      </c>
      <c r="H30" s="49">
        <v>5405</v>
      </c>
    </row>
    <row r="31" spans="1:8">
      <c r="A31" s="45">
        <v>23</v>
      </c>
      <c r="B31" s="46" t="s">
        <v>559</v>
      </c>
      <c r="C31" s="41">
        <f t="shared" si="0"/>
        <v>4495.7627118644068</v>
      </c>
      <c r="D31" s="41">
        <f t="shared" si="1"/>
        <v>809.23728813559319</v>
      </c>
      <c r="E31" s="47">
        <v>5305</v>
      </c>
      <c r="F31" s="48">
        <f t="shared" si="2"/>
        <v>4580.5084745762715</v>
      </c>
      <c r="G31" s="41">
        <f t="shared" si="3"/>
        <v>824.49152542372883</v>
      </c>
      <c r="H31" s="49">
        <v>5405</v>
      </c>
    </row>
    <row r="32" spans="1:8" ht="12.75" thickBot="1">
      <c r="A32" s="177">
        <v>24</v>
      </c>
      <c r="B32" s="192" t="s">
        <v>560</v>
      </c>
      <c r="C32" s="52">
        <f>E32/1.18</f>
        <v>4572.0338983050851</v>
      </c>
      <c r="D32" s="52">
        <f t="shared" si="1"/>
        <v>822.96610169491532</v>
      </c>
      <c r="E32" s="193">
        <v>5395</v>
      </c>
      <c r="F32" s="51">
        <f t="shared" si="2"/>
        <v>4656.7796610169498</v>
      </c>
      <c r="G32" s="52">
        <f t="shared" si="3"/>
        <v>838.22033898305096</v>
      </c>
      <c r="H32" s="53">
        <v>5495</v>
      </c>
    </row>
    <row r="33" spans="1:9" ht="24" customHeight="1" thickBot="1">
      <c r="A33" s="236" t="s">
        <v>575</v>
      </c>
      <c r="B33" s="237"/>
      <c r="C33" s="237"/>
      <c r="D33" s="237"/>
      <c r="E33" s="237"/>
      <c r="F33" s="238"/>
      <c r="G33" s="238"/>
      <c r="H33" s="239"/>
    </row>
    <row r="34" spans="1:9">
      <c r="A34" s="39">
        <v>1</v>
      </c>
      <c r="B34" s="40" t="s">
        <v>581</v>
      </c>
      <c r="C34" s="41">
        <f>E34/1.18</f>
        <v>3546.6101694915255</v>
      </c>
      <c r="D34" s="41">
        <f>C34*0.18</f>
        <v>638.38983050847457</v>
      </c>
      <c r="E34" s="41">
        <v>4185</v>
      </c>
      <c r="F34" s="42">
        <f>H34/1.18</f>
        <v>4567.6262500000012</v>
      </c>
      <c r="G34" s="43">
        <f>F34*0.18</f>
        <v>822.17272500000013</v>
      </c>
      <c r="H34" s="44">
        <v>5389.7989750000006</v>
      </c>
      <c r="I34" s="7"/>
    </row>
    <row r="35" spans="1:9">
      <c r="A35" s="194">
        <v>2</v>
      </c>
      <c r="B35" s="46" t="s">
        <v>582</v>
      </c>
      <c r="C35" s="47">
        <f t="shared" ref="C35:C57" si="4">E35/1.18</f>
        <v>3796.6101694915255</v>
      </c>
      <c r="D35" s="47">
        <f t="shared" ref="D35:D57" si="5">C35*0.18</f>
        <v>683.38983050847457</v>
      </c>
      <c r="E35" s="47">
        <v>4480</v>
      </c>
      <c r="F35" s="195">
        <f t="shared" ref="F35:F57" si="6">H35/1.18</f>
        <v>5976.6646500000015</v>
      </c>
      <c r="G35" s="47">
        <f t="shared" ref="G35:G57" si="7">F35*0.18</f>
        <v>1075.7996370000003</v>
      </c>
      <c r="H35" s="196">
        <v>7052.4642870000016</v>
      </c>
    </row>
    <row r="36" spans="1:9">
      <c r="A36" s="39">
        <v>3</v>
      </c>
      <c r="B36" s="40" t="s">
        <v>583</v>
      </c>
      <c r="C36" s="41">
        <f t="shared" si="4"/>
        <v>4055.0847457627119</v>
      </c>
      <c r="D36" s="41">
        <f t="shared" si="5"/>
        <v>729.91525423728808</v>
      </c>
      <c r="E36" s="41">
        <v>4785</v>
      </c>
      <c r="F36" s="48">
        <f t="shared" si="6"/>
        <v>4139.8305084745762</v>
      </c>
      <c r="G36" s="41">
        <f t="shared" si="7"/>
        <v>745.16949152542372</v>
      </c>
      <c r="H36" s="84">
        <v>4885</v>
      </c>
    </row>
    <row r="37" spans="1:9">
      <c r="A37" s="45">
        <v>4</v>
      </c>
      <c r="B37" s="46" t="s">
        <v>584</v>
      </c>
      <c r="C37" s="41">
        <f t="shared" si="4"/>
        <v>4478.8135593220341</v>
      </c>
      <c r="D37" s="41">
        <f t="shared" si="5"/>
        <v>806.18644067796606</v>
      </c>
      <c r="E37" s="47">
        <v>5285</v>
      </c>
      <c r="F37" s="48">
        <f t="shared" si="6"/>
        <v>4563.5593220338988</v>
      </c>
      <c r="G37" s="41">
        <f t="shared" si="7"/>
        <v>821.4406779661017</v>
      </c>
      <c r="H37" s="49">
        <v>5385</v>
      </c>
    </row>
    <row r="38" spans="1:9">
      <c r="A38" s="45">
        <v>5</v>
      </c>
      <c r="B38" s="46" t="s">
        <v>585</v>
      </c>
      <c r="C38" s="41">
        <f t="shared" si="4"/>
        <v>4516.9491525423728</v>
      </c>
      <c r="D38" s="41">
        <f t="shared" si="5"/>
        <v>813.05084745762701</v>
      </c>
      <c r="E38" s="47">
        <v>5330</v>
      </c>
      <c r="F38" s="48">
        <f t="shared" si="6"/>
        <v>4601.6949152542375</v>
      </c>
      <c r="G38" s="41">
        <f t="shared" si="7"/>
        <v>828.30508474576266</v>
      </c>
      <c r="H38" s="49">
        <v>5430</v>
      </c>
    </row>
    <row r="39" spans="1:9">
      <c r="A39" s="45">
        <v>6</v>
      </c>
      <c r="B39" s="46" t="s">
        <v>586</v>
      </c>
      <c r="C39" s="41">
        <f t="shared" si="4"/>
        <v>3911.0169491525426</v>
      </c>
      <c r="D39" s="41">
        <f t="shared" si="5"/>
        <v>703.98305084745766</v>
      </c>
      <c r="E39" s="47">
        <v>4615</v>
      </c>
      <c r="F39" s="48">
        <f t="shared" si="6"/>
        <v>3995.7627118644068</v>
      </c>
      <c r="G39" s="41">
        <f t="shared" si="7"/>
        <v>719.23728813559319</v>
      </c>
      <c r="H39" s="49">
        <v>4715</v>
      </c>
    </row>
    <row r="40" spans="1:9">
      <c r="A40" s="45">
        <v>7</v>
      </c>
      <c r="B40" s="46" t="s">
        <v>587</v>
      </c>
      <c r="C40" s="41">
        <f t="shared" si="4"/>
        <v>4055.0847457627119</v>
      </c>
      <c r="D40" s="41">
        <f t="shared" si="5"/>
        <v>729.91525423728808</v>
      </c>
      <c r="E40" s="47">
        <v>4785</v>
      </c>
      <c r="F40" s="48">
        <f t="shared" si="6"/>
        <v>4139.8305084745762</v>
      </c>
      <c r="G40" s="41">
        <f t="shared" si="7"/>
        <v>745.16949152542372</v>
      </c>
      <c r="H40" s="49">
        <v>4885</v>
      </c>
    </row>
    <row r="41" spans="1:9">
      <c r="A41" s="45">
        <v>8</v>
      </c>
      <c r="B41" s="46" t="s">
        <v>588</v>
      </c>
      <c r="C41" s="41">
        <f t="shared" si="4"/>
        <v>4478.8135593220341</v>
      </c>
      <c r="D41" s="41">
        <f t="shared" si="5"/>
        <v>806.18644067796606</v>
      </c>
      <c r="E41" s="47">
        <v>5285</v>
      </c>
      <c r="F41" s="48">
        <f t="shared" si="6"/>
        <v>4563.5593220338988</v>
      </c>
      <c r="G41" s="41">
        <f t="shared" si="7"/>
        <v>821.4406779661017</v>
      </c>
      <c r="H41" s="49">
        <v>5385</v>
      </c>
    </row>
    <row r="42" spans="1:9">
      <c r="A42" s="45">
        <v>9</v>
      </c>
      <c r="B42" s="46" t="s">
        <v>589</v>
      </c>
      <c r="C42" s="41">
        <f t="shared" si="4"/>
        <v>4516.9491525423728</v>
      </c>
      <c r="D42" s="41">
        <f t="shared" si="5"/>
        <v>813.05084745762701</v>
      </c>
      <c r="E42" s="47">
        <v>5330</v>
      </c>
      <c r="F42" s="48">
        <f t="shared" si="6"/>
        <v>4601.6949152542375</v>
      </c>
      <c r="G42" s="41">
        <f t="shared" si="7"/>
        <v>828.30508474576266</v>
      </c>
      <c r="H42" s="49">
        <v>5430</v>
      </c>
    </row>
    <row r="43" spans="1:9">
      <c r="A43" s="45">
        <v>10</v>
      </c>
      <c r="B43" s="46" t="s">
        <v>590</v>
      </c>
      <c r="C43" s="41">
        <f t="shared" si="4"/>
        <v>3953.3898305084749</v>
      </c>
      <c r="D43" s="41">
        <f t="shared" si="5"/>
        <v>711.61016949152543</v>
      </c>
      <c r="E43" s="47">
        <v>4665</v>
      </c>
      <c r="F43" s="48">
        <f t="shared" si="6"/>
        <v>4038.1355932203392</v>
      </c>
      <c r="G43" s="41">
        <f t="shared" si="7"/>
        <v>726.86440677966107</v>
      </c>
      <c r="H43" s="49">
        <v>4765</v>
      </c>
    </row>
    <row r="44" spans="1:9">
      <c r="A44" s="45">
        <v>11</v>
      </c>
      <c r="B44" s="46" t="s">
        <v>591</v>
      </c>
      <c r="C44" s="41">
        <f t="shared" si="4"/>
        <v>4055.0847457627119</v>
      </c>
      <c r="D44" s="41">
        <f t="shared" si="5"/>
        <v>729.91525423728808</v>
      </c>
      <c r="E44" s="47">
        <v>4785</v>
      </c>
      <c r="F44" s="48">
        <f t="shared" si="6"/>
        <v>4139.8305084745762</v>
      </c>
      <c r="G44" s="41">
        <f t="shared" si="7"/>
        <v>745.16949152542372</v>
      </c>
      <c r="H44" s="49">
        <v>4885</v>
      </c>
    </row>
    <row r="45" spans="1:9">
      <c r="A45" s="45">
        <v>12</v>
      </c>
      <c r="B45" s="46" t="s">
        <v>592</v>
      </c>
      <c r="C45" s="41">
        <f t="shared" si="4"/>
        <v>4478.8135593220341</v>
      </c>
      <c r="D45" s="41">
        <f t="shared" si="5"/>
        <v>806.18644067796606</v>
      </c>
      <c r="E45" s="47">
        <v>5285</v>
      </c>
      <c r="F45" s="48">
        <f t="shared" si="6"/>
        <v>4563.5593220338988</v>
      </c>
      <c r="G45" s="41">
        <f t="shared" si="7"/>
        <v>821.4406779661017</v>
      </c>
      <c r="H45" s="49">
        <v>5385</v>
      </c>
    </row>
    <row r="46" spans="1:9">
      <c r="A46" s="45">
        <v>13</v>
      </c>
      <c r="B46" s="46" t="s">
        <v>593</v>
      </c>
      <c r="C46" s="41">
        <f t="shared" si="4"/>
        <v>4516.9491525423728</v>
      </c>
      <c r="D46" s="41">
        <f t="shared" si="5"/>
        <v>813.05084745762701</v>
      </c>
      <c r="E46" s="47">
        <v>5330</v>
      </c>
      <c r="F46" s="48">
        <f t="shared" si="6"/>
        <v>4601.6949152542375</v>
      </c>
      <c r="G46" s="41">
        <f t="shared" si="7"/>
        <v>828.30508474576266</v>
      </c>
      <c r="H46" s="49">
        <v>5430</v>
      </c>
    </row>
    <row r="47" spans="1:9">
      <c r="A47" s="45">
        <v>14</v>
      </c>
      <c r="B47" s="46" t="s">
        <v>594</v>
      </c>
      <c r="C47" s="41">
        <f t="shared" si="4"/>
        <v>4224.5762711864409</v>
      </c>
      <c r="D47" s="41">
        <f t="shared" si="5"/>
        <v>760.42372881355936</v>
      </c>
      <c r="E47" s="47">
        <v>4985</v>
      </c>
      <c r="F47" s="48">
        <f t="shared" si="6"/>
        <v>4309.3220338983056</v>
      </c>
      <c r="G47" s="41">
        <f t="shared" si="7"/>
        <v>775.67796610169501</v>
      </c>
      <c r="H47" s="49">
        <v>5085</v>
      </c>
    </row>
    <row r="48" spans="1:9">
      <c r="A48" s="45">
        <v>15</v>
      </c>
      <c r="B48" s="46" t="s">
        <v>595</v>
      </c>
      <c r="C48" s="41">
        <f t="shared" si="4"/>
        <v>4478.8135593220341</v>
      </c>
      <c r="D48" s="41">
        <f t="shared" si="5"/>
        <v>806.18644067796606</v>
      </c>
      <c r="E48" s="47">
        <v>5285</v>
      </c>
      <c r="F48" s="48">
        <f t="shared" si="6"/>
        <v>4563.5593220338988</v>
      </c>
      <c r="G48" s="41">
        <f t="shared" si="7"/>
        <v>821.4406779661017</v>
      </c>
      <c r="H48" s="49">
        <v>5385</v>
      </c>
    </row>
    <row r="49" spans="1:8">
      <c r="A49" s="45">
        <v>16</v>
      </c>
      <c r="B49" s="46" t="s">
        <v>596</v>
      </c>
      <c r="C49" s="41">
        <f t="shared" si="4"/>
        <v>4478.8135593220341</v>
      </c>
      <c r="D49" s="41">
        <f t="shared" si="5"/>
        <v>806.18644067796606</v>
      </c>
      <c r="E49" s="47">
        <v>5285</v>
      </c>
      <c r="F49" s="48">
        <f t="shared" si="6"/>
        <v>4563.5593220338988</v>
      </c>
      <c r="G49" s="41">
        <f t="shared" si="7"/>
        <v>821.4406779661017</v>
      </c>
      <c r="H49" s="49">
        <v>5385</v>
      </c>
    </row>
    <row r="50" spans="1:8">
      <c r="A50" s="45">
        <v>17</v>
      </c>
      <c r="B50" s="46" t="s">
        <v>597</v>
      </c>
      <c r="C50" s="41">
        <f t="shared" si="4"/>
        <v>4516.9491525423728</v>
      </c>
      <c r="D50" s="41">
        <f t="shared" si="5"/>
        <v>813.05084745762701</v>
      </c>
      <c r="E50" s="47">
        <v>5330</v>
      </c>
      <c r="F50" s="48">
        <f t="shared" si="6"/>
        <v>4601.6949152542375</v>
      </c>
      <c r="G50" s="41">
        <f t="shared" si="7"/>
        <v>828.30508474576266</v>
      </c>
      <c r="H50" s="49">
        <v>5430</v>
      </c>
    </row>
    <row r="51" spans="1:8">
      <c r="A51" s="45">
        <v>18</v>
      </c>
      <c r="B51" s="46" t="s">
        <v>598</v>
      </c>
      <c r="C51" s="41">
        <f t="shared" si="4"/>
        <v>4343.2203389830511</v>
      </c>
      <c r="D51" s="41">
        <f t="shared" si="5"/>
        <v>781.77966101694915</v>
      </c>
      <c r="E51" s="47">
        <v>5125</v>
      </c>
      <c r="F51" s="48">
        <f t="shared" si="6"/>
        <v>4427.9661016949158</v>
      </c>
      <c r="G51" s="41">
        <f t="shared" si="7"/>
        <v>797.03389830508479</v>
      </c>
      <c r="H51" s="49">
        <v>5225</v>
      </c>
    </row>
    <row r="52" spans="1:8">
      <c r="A52" s="45">
        <v>19</v>
      </c>
      <c r="B52" s="46" t="s">
        <v>599</v>
      </c>
      <c r="C52" s="41">
        <f t="shared" si="4"/>
        <v>4478.8135593220341</v>
      </c>
      <c r="D52" s="41">
        <f t="shared" si="5"/>
        <v>806.18644067796606</v>
      </c>
      <c r="E52" s="47">
        <v>5285</v>
      </c>
      <c r="F52" s="48">
        <f t="shared" si="6"/>
        <v>4563.5593220338988</v>
      </c>
      <c r="G52" s="41">
        <f t="shared" si="7"/>
        <v>821.4406779661017</v>
      </c>
      <c r="H52" s="49">
        <v>5385</v>
      </c>
    </row>
    <row r="53" spans="1:8">
      <c r="A53" s="45">
        <v>20</v>
      </c>
      <c r="B53" s="46" t="s">
        <v>600</v>
      </c>
      <c r="C53" s="41">
        <f t="shared" si="4"/>
        <v>4478.8135593220341</v>
      </c>
      <c r="D53" s="41">
        <f t="shared" si="5"/>
        <v>806.18644067796606</v>
      </c>
      <c r="E53" s="47">
        <v>5285</v>
      </c>
      <c r="F53" s="48">
        <f t="shared" si="6"/>
        <v>4563.5593220338988</v>
      </c>
      <c r="G53" s="41">
        <f t="shared" si="7"/>
        <v>821.4406779661017</v>
      </c>
      <c r="H53" s="49">
        <v>5385</v>
      </c>
    </row>
    <row r="54" spans="1:8">
      <c r="A54" s="45">
        <v>21</v>
      </c>
      <c r="B54" s="46" t="s">
        <v>601</v>
      </c>
      <c r="C54" s="41">
        <f t="shared" si="4"/>
        <v>4516.9491525423728</v>
      </c>
      <c r="D54" s="41">
        <f t="shared" si="5"/>
        <v>813.05084745762701</v>
      </c>
      <c r="E54" s="47">
        <v>5330</v>
      </c>
      <c r="F54" s="48">
        <f t="shared" si="6"/>
        <v>4601.6949152542375</v>
      </c>
      <c r="G54" s="41">
        <f t="shared" si="7"/>
        <v>828.30508474576266</v>
      </c>
      <c r="H54" s="49">
        <v>5430</v>
      </c>
    </row>
    <row r="55" spans="1:8">
      <c r="A55" s="45">
        <v>22</v>
      </c>
      <c r="B55" s="46" t="s">
        <v>602</v>
      </c>
      <c r="C55" s="41">
        <f t="shared" si="4"/>
        <v>4495.7627118644068</v>
      </c>
      <c r="D55" s="41">
        <f t="shared" si="5"/>
        <v>809.23728813559319</v>
      </c>
      <c r="E55" s="47">
        <v>5305</v>
      </c>
      <c r="F55" s="48">
        <f t="shared" si="6"/>
        <v>4580.5084745762715</v>
      </c>
      <c r="G55" s="41">
        <f t="shared" si="7"/>
        <v>824.49152542372883</v>
      </c>
      <c r="H55" s="49">
        <v>5405</v>
      </c>
    </row>
    <row r="56" spans="1:8">
      <c r="A56" s="45">
        <v>23</v>
      </c>
      <c r="B56" s="46" t="s">
        <v>603</v>
      </c>
      <c r="C56" s="41">
        <f t="shared" si="4"/>
        <v>4495.7627118644068</v>
      </c>
      <c r="D56" s="41">
        <f t="shared" si="5"/>
        <v>809.23728813559319</v>
      </c>
      <c r="E56" s="47">
        <v>5305</v>
      </c>
      <c r="F56" s="48">
        <f t="shared" si="6"/>
        <v>4580.5084745762715</v>
      </c>
      <c r="G56" s="41">
        <f t="shared" si="7"/>
        <v>824.49152542372883</v>
      </c>
      <c r="H56" s="49">
        <v>5405</v>
      </c>
    </row>
    <row r="57" spans="1:8" ht="12.75" thickBot="1">
      <c r="A57" s="177">
        <v>24</v>
      </c>
      <c r="B57" s="192" t="s">
        <v>604</v>
      </c>
      <c r="C57" s="52">
        <f t="shared" si="4"/>
        <v>4572.0338983050851</v>
      </c>
      <c r="D57" s="52">
        <f t="shared" si="5"/>
        <v>822.96610169491532</v>
      </c>
      <c r="E57" s="193">
        <v>5395</v>
      </c>
      <c r="F57" s="51">
        <f t="shared" si="6"/>
        <v>4656.7796610169498</v>
      </c>
      <c r="G57" s="52">
        <f t="shared" si="7"/>
        <v>838.22033898305096</v>
      </c>
      <c r="H57" s="53">
        <v>5495</v>
      </c>
    </row>
    <row r="58" spans="1:8" ht="12.75" thickBot="1">
      <c r="A58" s="54">
        <v>1</v>
      </c>
      <c r="B58" s="55" t="s">
        <v>305</v>
      </c>
      <c r="C58" s="52">
        <f>E58/1.18</f>
        <v>6483.0508474576272</v>
      </c>
      <c r="D58" s="52">
        <f t="shared" si="1"/>
        <v>1166.9491525423728</v>
      </c>
      <c r="E58" s="56">
        <v>7650</v>
      </c>
      <c r="F58" s="57"/>
      <c r="G58" s="58"/>
      <c r="H58" s="59"/>
    </row>
    <row r="59" spans="1:8">
      <c r="A59" s="9"/>
      <c r="B59" s="9"/>
      <c r="C59" s="9"/>
      <c r="D59" s="9"/>
      <c r="E59" s="60"/>
      <c r="F59" s="60"/>
      <c r="G59" s="60"/>
      <c r="H59" s="9"/>
    </row>
    <row r="60" spans="1:8">
      <c r="A60" s="9" t="s">
        <v>457</v>
      </c>
      <c r="B60" s="9"/>
      <c r="C60" s="9"/>
      <c r="D60" s="9"/>
      <c r="E60" s="60"/>
      <c r="F60" s="60"/>
      <c r="G60" s="60"/>
      <c r="H60" s="9"/>
    </row>
    <row r="61" spans="1:8">
      <c r="A61" s="9" t="s">
        <v>459</v>
      </c>
      <c r="B61" s="9"/>
      <c r="C61" s="9"/>
      <c r="D61" s="9"/>
      <c r="E61" s="60"/>
      <c r="F61" s="60"/>
      <c r="G61" s="60"/>
      <c r="H61" s="9"/>
    </row>
    <row r="62" spans="1:8" ht="12.75" thickBot="1">
      <c r="A62" s="9"/>
      <c r="B62" s="9"/>
      <c r="C62" s="9"/>
      <c r="D62" s="9"/>
      <c r="E62" s="60"/>
      <c r="F62" s="60"/>
      <c r="G62" s="60"/>
      <c r="H62" s="9"/>
    </row>
    <row r="63" spans="1:8" ht="12.75">
      <c r="A63" s="222" t="s">
        <v>0</v>
      </c>
      <c r="B63" s="224" t="s">
        <v>472</v>
      </c>
      <c r="C63" s="226" t="s">
        <v>462</v>
      </c>
      <c r="D63" s="227"/>
      <c r="E63" s="228"/>
    </row>
    <row r="64" spans="1:8" ht="25.5">
      <c r="A64" s="223"/>
      <c r="B64" s="225"/>
      <c r="C64" s="68" t="s">
        <v>463</v>
      </c>
      <c r="D64" s="68" t="s">
        <v>451</v>
      </c>
      <c r="E64" s="69" t="s">
        <v>464</v>
      </c>
    </row>
    <row r="65" spans="1:5" ht="15">
      <c r="A65" s="70">
        <v>1</v>
      </c>
      <c r="B65" s="70" t="s">
        <v>460</v>
      </c>
      <c r="C65" s="71">
        <f>E65/1.18</f>
        <v>325.42372881355936</v>
      </c>
      <c r="D65" s="71">
        <f>C65*0.18</f>
        <v>58.576271186440685</v>
      </c>
      <c r="E65" s="72">
        <v>384</v>
      </c>
    </row>
    <row r="67" spans="1:5" ht="15">
      <c r="B67" s="36" t="s">
        <v>447</v>
      </c>
      <c r="C67" s="36"/>
      <c r="D67" s="36" t="s">
        <v>576</v>
      </c>
    </row>
    <row r="68" spans="1:5" ht="15">
      <c r="B68" s="36"/>
      <c r="C68" s="36"/>
      <c r="D68" s="36"/>
    </row>
    <row r="69" spans="1:5" ht="15">
      <c r="B69" s="36" t="s">
        <v>448</v>
      </c>
      <c r="C69" s="36"/>
      <c r="D69" s="36" t="s">
        <v>446</v>
      </c>
    </row>
  </sheetData>
  <mergeCells count="9">
    <mergeCell ref="A63:A64"/>
    <mergeCell ref="B63:B64"/>
    <mergeCell ref="C63:E63"/>
    <mergeCell ref="F6:H6"/>
    <mergeCell ref="A8:H8"/>
    <mergeCell ref="A33:H33"/>
    <mergeCell ref="A6:A7"/>
    <mergeCell ref="B6:B7"/>
    <mergeCell ref="C6:E6"/>
  </mergeCells>
  <pageMargins left="0.63" right="0" top="0" bottom="0" header="0.31496062992125984" footer="0.19"/>
  <pageSetup paperSize="9" scale="88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sqref="A1:IV65536"/>
    </sheetView>
  </sheetViews>
  <sheetFormatPr defaultRowHeight="12"/>
  <cols>
    <col min="1" max="1" width="4.42578125" style="2" customWidth="1"/>
    <col min="2" max="2" width="43.28515625" style="2" customWidth="1"/>
    <col min="3" max="3" width="9.5703125" style="2" bestFit="1" customWidth="1"/>
    <col min="4" max="4" width="11.140625" style="2" customWidth="1"/>
    <col min="5" max="5" width="11.42578125" style="2" customWidth="1"/>
    <col min="6" max="6" width="9.140625" style="2"/>
    <col min="7" max="7" width="10.7109375" style="2" bestFit="1" customWidth="1"/>
    <col min="8" max="16384" width="9.140625" style="2"/>
  </cols>
  <sheetData>
    <row r="1" spans="1:10" ht="15">
      <c r="A1" s="36"/>
      <c r="B1" s="36"/>
      <c r="C1" s="36"/>
      <c r="D1" s="36"/>
      <c r="E1" s="35" t="s">
        <v>466</v>
      </c>
      <c r="F1" s="16"/>
      <c r="G1" s="17"/>
      <c r="H1" s="16"/>
      <c r="I1" s="9"/>
    </row>
    <row r="2" spans="1:10" ht="15">
      <c r="A2" s="36"/>
      <c r="B2" s="36"/>
      <c r="C2" s="36"/>
      <c r="D2" s="36"/>
      <c r="E2" s="35" t="s">
        <v>442</v>
      </c>
      <c r="F2" s="16"/>
      <c r="G2" s="17"/>
      <c r="H2" s="16"/>
      <c r="I2" s="9"/>
    </row>
    <row r="3" spans="1:10" ht="27" customHeight="1">
      <c r="A3" s="36"/>
      <c r="B3" s="61" t="s">
        <v>443</v>
      </c>
      <c r="C3" s="36"/>
      <c r="D3" s="36"/>
      <c r="E3" s="15"/>
      <c r="F3" s="16"/>
      <c r="G3" s="17"/>
      <c r="H3" s="16"/>
      <c r="I3" s="17"/>
      <c r="J3" s="9"/>
    </row>
    <row r="4" spans="1:10" ht="15.75" customHeight="1">
      <c r="A4" s="244" t="s">
        <v>546</v>
      </c>
      <c r="B4" s="245"/>
      <c r="C4" s="245"/>
      <c r="D4" s="245"/>
      <c r="E4" s="245"/>
      <c r="F4" s="16"/>
      <c r="G4" s="17"/>
      <c r="H4" s="16"/>
      <c r="I4" s="17"/>
      <c r="J4" s="9"/>
    </row>
    <row r="5" spans="1:10" ht="15.75" thickBot="1">
      <c r="A5" s="246" t="s">
        <v>547</v>
      </c>
      <c r="B5" s="247"/>
      <c r="C5" s="248"/>
      <c r="D5" s="248"/>
      <c r="E5" s="248"/>
    </row>
    <row r="6" spans="1:10" ht="33.75" customHeight="1" thickBot="1">
      <c r="A6" s="62" t="s">
        <v>0</v>
      </c>
      <c r="B6" s="63" t="s">
        <v>287</v>
      </c>
      <c r="C6" s="63" t="s">
        <v>454</v>
      </c>
      <c r="D6" s="63" t="s">
        <v>440</v>
      </c>
      <c r="E6" s="166" t="s">
        <v>453</v>
      </c>
    </row>
    <row r="7" spans="1:10" ht="12.75" customHeight="1">
      <c r="A7" s="167"/>
      <c r="B7" s="168" t="s">
        <v>467</v>
      </c>
      <c r="C7" s="168"/>
      <c r="D7" s="168"/>
      <c r="E7" s="169"/>
    </row>
    <row r="8" spans="1:10" ht="12.75">
      <c r="A8" s="82">
        <v>1</v>
      </c>
      <c r="B8" s="74" t="s">
        <v>330</v>
      </c>
      <c r="C8" s="75">
        <f>E8/1.18</f>
        <v>3024.3254237288138</v>
      </c>
      <c r="D8" s="75">
        <f>C8*0.18</f>
        <v>544.37857627118649</v>
      </c>
      <c r="E8" s="164">
        <v>3568.7040000000002</v>
      </c>
      <c r="F8" s="4"/>
    </row>
    <row r="9" spans="1:10" ht="12.75">
      <c r="A9" s="83">
        <v>2</v>
      </c>
      <c r="B9" s="74" t="s">
        <v>288</v>
      </c>
      <c r="C9" s="75">
        <f t="shared" ref="C9:C16" si="0">E9/1.18</f>
        <v>3338.0847457627119</v>
      </c>
      <c r="D9" s="75">
        <f t="shared" ref="D9:D16" si="1">C9*0.18</f>
        <v>600.85525423728814</v>
      </c>
      <c r="E9" s="164">
        <v>3938.9399999999996</v>
      </c>
      <c r="F9" s="4"/>
    </row>
    <row r="10" spans="1:10" ht="12.75">
      <c r="A10" s="82">
        <v>3</v>
      </c>
      <c r="B10" s="74" t="s">
        <v>289</v>
      </c>
      <c r="C10" s="75">
        <f t="shared" si="0"/>
        <v>3580.5355932203393</v>
      </c>
      <c r="D10" s="75">
        <f t="shared" si="1"/>
        <v>644.49640677966102</v>
      </c>
      <c r="E10" s="164">
        <v>4225.0320000000002</v>
      </c>
      <c r="F10" s="4"/>
    </row>
    <row r="11" spans="1:10" ht="12.75">
      <c r="A11" s="83">
        <v>4</v>
      </c>
      <c r="B11" s="74" t="s">
        <v>290</v>
      </c>
      <c r="C11" s="75">
        <f t="shared" si="0"/>
        <v>3878.1423728813566</v>
      </c>
      <c r="D11" s="75">
        <f t="shared" si="1"/>
        <v>698.0656271186441</v>
      </c>
      <c r="E11" s="164">
        <v>4576.2080000000005</v>
      </c>
    </row>
    <row r="12" spans="1:10" ht="12.75">
      <c r="A12" s="82">
        <v>5</v>
      </c>
      <c r="B12" s="74" t="s">
        <v>291</v>
      </c>
      <c r="C12" s="75">
        <f t="shared" si="0"/>
        <v>4041.4345762711864</v>
      </c>
      <c r="D12" s="75">
        <f t="shared" si="1"/>
        <v>727.45822372881355</v>
      </c>
      <c r="E12" s="164">
        <v>4768.8927999999996</v>
      </c>
      <c r="F12" s="4"/>
    </row>
    <row r="13" spans="1:10" ht="12.75">
      <c r="A13" s="83">
        <v>6</v>
      </c>
      <c r="B13" s="74" t="s">
        <v>292</v>
      </c>
      <c r="C13" s="75">
        <f t="shared" si="0"/>
        <v>4129.5728813559326</v>
      </c>
      <c r="D13" s="75">
        <f t="shared" si="1"/>
        <v>743.32311864406779</v>
      </c>
      <c r="E13" s="164">
        <v>4872.8960000000006</v>
      </c>
    </row>
    <row r="14" spans="1:10" ht="12.75">
      <c r="A14" s="82">
        <v>7</v>
      </c>
      <c r="B14" s="74" t="s">
        <v>293</v>
      </c>
      <c r="C14" s="75">
        <f t="shared" si="0"/>
        <v>4120.9355932203398</v>
      </c>
      <c r="D14" s="75">
        <f t="shared" si="1"/>
        <v>741.76840677966118</v>
      </c>
      <c r="E14" s="164">
        <v>4862.7040000000006</v>
      </c>
      <c r="F14" s="4"/>
    </row>
    <row r="15" spans="1:10" ht="12.75">
      <c r="A15" s="83">
        <v>8</v>
      </c>
      <c r="B15" s="74" t="s">
        <v>294</v>
      </c>
      <c r="C15" s="75">
        <f t="shared" si="0"/>
        <v>5054.12338983051</v>
      </c>
      <c r="D15" s="75">
        <f t="shared" si="1"/>
        <v>909.74221016949173</v>
      </c>
      <c r="E15" s="164">
        <v>5963.865600000001</v>
      </c>
    </row>
    <row r="16" spans="1:10" ht="12.75">
      <c r="A16" s="82">
        <v>9</v>
      </c>
      <c r="B16" s="74" t="s">
        <v>295</v>
      </c>
      <c r="C16" s="75">
        <f t="shared" si="0"/>
        <v>5068.123389830509</v>
      </c>
      <c r="D16" s="75">
        <f t="shared" si="1"/>
        <v>912.2622101694916</v>
      </c>
      <c r="E16" s="164">
        <v>5980.3856000000005</v>
      </c>
    </row>
    <row r="17" spans="1:6" s="1" customFormat="1" ht="12.75" customHeight="1">
      <c r="A17" s="80"/>
      <c r="B17" s="81" t="s">
        <v>468</v>
      </c>
      <c r="C17" s="81"/>
      <c r="D17" s="81"/>
      <c r="E17" s="163"/>
    </row>
    <row r="18" spans="1:6" s="1" customFormat="1" ht="12.75">
      <c r="A18" s="82">
        <v>1</v>
      </c>
      <c r="B18" s="74" t="s">
        <v>399</v>
      </c>
      <c r="C18" s="75">
        <f t="shared" ref="C18:C26" si="2">E18/1.18</f>
        <v>3024.3254237288138</v>
      </c>
      <c r="D18" s="75">
        <f t="shared" ref="D18:D26" si="3">C18*0.18</f>
        <v>544.37857627118649</v>
      </c>
      <c r="E18" s="164">
        <v>3568.7040000000002</v>
      </c>
      <c r="F18" s="4"/>
    </row>
    <row r="19" spans="1:6" ht="12.75">
      <c r="A19" s="83">
        <v>2</v>
      </c>
      <c r="B19" s="74" t="s">
        <v>296</v>
      </c>
      <c r="C19" s="75">
        <f t="shared" si="2"/>
        <v>3338.0847457627119</v>
      </c>
      <c r="D19" s="75">
        <f t="shared" si="3"/>
        <v>600.85525423728814</v>
      </c>
      <c r="E19" s="164">
        <v>3938.9399999999996</v>
      </c>
      <c r="F19" s="4"/>
    </row>
    <row r="20" spans="1:6" ht="12.75">
      <c r="A20" s="82">
        <v>3</v>
      </c>
      <c r="B20" s="74" t="s">
        <v>297</v>
      </c>
      <c r="C20" s="75">
        <f t="shared" si="2"/>
        <v>3580.5355932203393</v>
      </c>
      <c r="D20" s="75">
        <f t="shared" si="3"/>
        <v>644.49640677966102</v>
      </c>
      <c r="E20" s="164">
        <v>4225.0320000000002</v>
      </c>
      <c r="F20" s="4"/>
    </row>
    <row r="21" spans="1:6" ht="12.75">
      <c r="A21" s="83">
        <v>4</v>
      </c>
      <c r="B21" s="74" t="s">
        <v>298</v>
      </c>
      <c r="C21" s="75">
        <f t="shared" si="2"/>
        <v>3878.1423728813566</v>
      </c>
      <c r="D21" s="75">
        <f t="shared" si="3"/>
        <v>698.0656271186441</v>
      </c>
      <c r="E21" s="164">
        <v>4576.2080000000005</v>
      </c>
    </row>
    <row r="22" spans="1:6" ht="12.75">
      <c r="A22" s="82">
        <v>5</v>
      </c>
      <c r="B22" s="74" t="s">
        <v>299</v>
      </c>
      <c r="C22" s="75">
        <f t="shared" si="2"/>
        <v>4041.4345762711864</v>
      </c>
      <c r="D22" s="75">
        <f t="shared" si="3"/>
        <v>727.45822372881355</v>
      </c>
      <c r="E22" s="164">
        <v>4768.8927999999996</v>
      </c>
      <c r="F22" s="4"/>
    </row>
    <row r="23" spans="1:6" ht="12.75">
      <c r="A23" s="83">
        <v>6</v>
      </c>
      <c r="B23" s="74" t="s">
        <v>300</v>
      </c>
      <c r="C23" s="75">
        <f t="shared" si="2"/>
        <v>4129.5728813559326</v>
      </c>
      <c r="D23" s="75">
        <f t="shared" si="3"/>
        <v>743.32311864406779</v>
      </c>
      <c r="E23" s="164">
        <v>4872.8960000000006</v>
      </c>
    </row>
    <row r="24" spans="1:6" ht="12.75">
      <c r="A24" s="82">
        <v>7</v>
      </c>
      <c r="B24" s="74" t="s">
        <v>301</v>
      </c>
      <c r="C24" s="75">
        <f t="shared" si="2"/>
        <v>4120.9355932203398</v>
      </c>
      <c r="D24" s="75">
        <f t="shared" si="3"/>
        <v>741.76840677966118</v>
      </c>
      <c r="E24" s="164">
        <v>4862.7040000000006</v>
      </c>
      <c r="F24" s="4"/>
    </row>
    <row r="25" spans="1:6" ht="12.75">
      <c r="A25" s="83">
        <v>8</v>
      </c>
      <c r="B25" s="74" t="s">
        <v>302</v>
      </c>
      <c r="C25" s="75">
        <f t="shared" si="2"/>
        <v>5054.12338983051</v>
      </c>
      <c r="D25" s="75">
        <f t="shared" si="3"/>
        <v>909.74221016949173</v>
      </c>
      <c r="E25" s="164">
        <v>5963.865600000001</v>
      </c>
    </row>
    <row r="26" spans="1:6" ht="13.5" thickBot="1">
      <c r="A26" s="116">
        <v>9</v>
      </c>
      <c r="B26" s="165" t="s">
        <v>303</v>
      </c>
      <c r="C26" s="141">
        <f t="shared" si="2"/>
        <v>5068.123389830509</v>
      </c>
      <c r="D26" s="141">
        <f t="shared" si="3"/>
        <v>912.2622101694916</v>
      </c>
      <c r="E26" s="142">
        <v>5980.3856000000005</v>
      </c>
    </row>
    <row r="27" spans="1:6" ht="14.25">
      <c r="A27" s="37"/>
      <c r="B27" s="37"/>
      <c r="C27" s="37"/>
      <c r="D27" s="37"/>
      <c r="E27" s="37"/>
    </row>
    <row r="28" spans="1:6">
      <c r="A28" s="9" t="s">
        <v>457</v>
      </c>
      <c r="B28" s="9"/>
      <c r="C28" s="9"/>
      <c r="D28" s="9"/>
      <c r="E28" s="60"/>
    </row>
    <row r="29" spans="1:6" ht="24.75" customHeight="1">
      <c r="A29" s="242" t="s">
        <v>469</v>
      </c>
      <c r="B29" s="243"/>
      <c r="C29" s="243"/>
      <c r="D29" s="243"/>
      <c r="E29" s="243"/>
    </row>
    <row r="30" spans="1:6" ht="15.75" thickBot="1">
      <c r="A30" s="15"/>
      <c r="B30" s="15"/>
      <c r="C30" s="15"/>
      <c r="D30" s="15"/>
      <c r="E30" s="10"/>
    </row>
    <row r="31" spans="1:6" s="79" customFormat="1" ht="12.75">
      <c r="A31" s="222" t="s">
        <v>0</v>
      </c>
      <c r="B31" s="224" t="s">
        <v>472</v>
      </c>
      <c r="C31" s="226" t="s">
        <v>462</v>
      </c>
      <c r="D31" s="227"/>
      <c r="E31" s="228"/>
    </row>
    <row r="32" spans="1:6" s="79" customFormat="1" ht="25.5">
      <c r="A32" s="223"/>
      <c r="B32" s="225"/>
      <c r="C32" s="68" t="s">
        <v>470</v>
      </c>
      <c r="D32" s="68" t="s">
        <v>451</v>
      </c>
      <c r="E32" s="69" t="s">
        <v>471</v>
      </c>
    </row>
    <row r="33" spans="1:5" s="79" customFormat="1" ht="13.5" thickBot="1">
      <c r="A33" s="170">
        <v>1</v>
      </c>
      <c r="B33" s="165" t="s">
        <v>460</v>
      </c>
      <c r="C33" s="141">
        <v>815.65</v>
      </c>
      <c r="D33" s="141">
        <f>C33*0.18</f>
        <v>146.81699999999998</v>
      </c>
      <c r="E33" s="171">
        <f>C33+D33</f>
        <v>962.46699999999998</v>
      </c>
    </row>
    <row r="34" spans="1:5" ht="15">
      <c r="A34" s="37"/>
      <c r="B34" s="37"/>
      <c r="C34" s="37"/>
      <c r="D34" s="37"/>
      <c r="E34" s="8"/>
    </row>
    <row r="35" spans="1:5" ht="23.25" customHeight="1">
      <c r="A35" s="37"/>
      <c r="B35" s="78" t="s">
        <v>447</v>
      </c>
      <c r="C35" s="36"/>
      <c r="D35" s="78" t="s">
        <v>445</v>
      </c>
      <c r="E35" s="8"/>
    </row>
    <row r="36" spans="1:5" ht="15">
      <c r="A36" s="37"/>
      <c r="B36" s="36"/>
      <c r="C36" s="36"/>
      <c r="D36" s="36"/>
      <c r="E36" s="8"/>
    </row>
    <row r="37" spans="1:5" ht="15">
      <c r="A37" s="37"/>
      <c r="B37" s="36" t="s">
        <v>448</v>
      </c>
      <c r="C37" s="36"/>
      <c r="D37" s="36" t="s">
        <v>446</v>
      </c>
      <c r="E37" s="8"/>
    </row>
  </sheetData>
  <mergeCells count="6">
    <mergeCell ref="C31:E31"/>
    <mergeCell ref="A29:E29"/>
    <mergeCell ref="A4:E4"/>
    <mergeCell ref="A31:A32"/>
    <mergeCell ref="B31:B32"/>
    <mergeCell ref="A5:E5"/>
  </mergeCells>
  <pageMargins left="1.02" right="0.7086614173228346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H5" sqref="H5"/>
    </sheetView>
  </sheetViews>
  <sheetFormatPr defaultRowHeight="12"/>
  <cols>
    <col min="1" max="1" width="4.42578125" style="2" customWidth="1"/>
    <col min="2" max="2" width="43.28515625" style="2" customWidth="1"/>
    <col min="3" max="3" width="9.5703125" style="2" bestFit="1" customWidth="1"/>
    <col min="4" max="4" width="11.140625" style="2" hidden="1" customWidth="1"/>
    <col min="5" max="5" width="11.42578125" style="2" hidden="1" customWidth="1"/>
    <col min="6" max="6" width="9.140625" style="2"/>
    <col min="7" max="7" width="10.7109375" style="2" bestFit="1" customWidth="1"/>
    <col min="8" max="16384" width="9.140625" style="2"/>
  </cols>
  <sheetData>
    <row r="1" spans="1:10" ht="15">
      <c r="A1" s="36"/>
      <c r="B1" s="36"/>
      <c r="C1" s="36"/>
      <c r="D1" s="36"/>
      <c r="E1" s="35" t="s">
        <v>466</v>
      </c>
      <c r="F1" s="16"/>
      <c r="G1" s="17"/>
      <c r="H1" s="16"/>
      <c r="I1" s="9"/>
    </row>
    <row r="2" spans="1:10" ht="15">
      <c r="A2" s="36"/>
      <c r="B2" s="36"/>
      <c r="C2" s="36"/>
      <c r="D2" s="36"/>
      <c r="E2" s="35" t="s">
        <v>442</v>
      </c>
      <c r="F2" s="16"/>
      <c r="G2" s="17"/>
      <c r="H2" s="16"/>
      <c r="I2" s="9"/>
    </row>
    <row r="3" spans="1:10" ht="27" customHeight="1">
      <c r="A3" s="36"/>
      <c r="B3" s="61" t="s">
        <v>443</v>
      </c>
      <c r="C3" s="36"/>
      <c r="D3" s="36"/>
      <c r="E3" s="15"/>
      <c r="F3" s="16"/>
      <c r="G3" s="17"/>
      <c r="H3" s="16"/>
      <c r="I3" s="17"/>
      <c r="J3" s="9"/>
    </row>
    <row r="4" spans="1:10" ht="15.75" customHeight="1">
      <c r="A4" s="244" t="s">
        <v>546</v>
      </c>
      <c r="B4" s="245"/>
      <c r="C4" s="245"/>
      <c r="D4" s="245"/>
      <c r="E4" s="245"/>
      <c r="F4" s="16"/>
      <c r="G4" s="17"/>
      <c r="H4" s="16"/>
      <c r="I4" s="17"/>
      <c r="J4" s="9"/>
    </row>
    <row r="5" spans="1:10" ht="15.75" thickBot="1">
      <c r="A5" s="246" t="s">
        <v>547</v>
      </c>
      <c r="B5" s="247"/>
      <c r="C5" s="248"/>
      <c r="D5" s="248"/>
      <c r="E5" s="248"/>
    </row>
    <row r="6" spans="1:10" ht="33.75" customHeight="1" thickBot="1">
      <c r="A6" s="62" t="s">
        <v>0</v>
      </c>
      <c r="B6" s="63" t="s">
        <v>287</v>
      </c>
      <c r="C6" s="63" t="s">
        <v>454</v>
      </c>
      <c r="D6" s="63" t="s">
        <v>440</v>
      </c>
      <c r="E6" s="166" t="s">
        <v>453</v>
      </c>
    </row>
    <row r="7" spans="1:10" ht="12.75" customHeight="1">
      <c r="A7" s="167"/>
      <c r="B7" s="183" t="s">
        <v>467</v>
      </c>
      <c r="C7" s="183"/>
      <c r="D7" s="183"/>
      <c r="E7" s="184"/>
    </row>
    <row r="8" spans="1:10" ht="12.75">
      <c r="A8" s="82">
        <v>1</v>
      </c>
      <c r="B8" s="74" t="s">
        <v>330</v>
      </c>
      <c r="C8" s="75">
        <f>E8/1.18</f>
        <v>3024.3254237288138</v>
      </c>
      <c r="D8" s="75">
        <f>C8*0.18</f>
        <v>544.37857627118649</v>
      </c>
      <c r="E8" s="75">
        <v>3568.7040000000002</v>
      </c>
      <c r="F8" s="185">
        <f>C8+815.65</f>
        <v>3839.9754237288139</v>
      </c>
    </row>
    <row r="9" spans="1:10" ht="12.75">
      <c r="A9" s="83">
        <v>2</v>
      </c>
      <c r="B9" s="74" t="s">
        <v>288</v>
      </c>
      <c r="C9" s="75">
        <f t="shared" ref="C9:C16" si="0">E9/1.18</f>
        <v>3338.0847457627119</v>
      </c>
      <c r="D9" s="75">
        <f t="shared" ref="D9:D16" si="1">C9*0.18</f>
        <v>600.85525423728814</v>
      </c>
      <c r="E9" s="75">
        <v>3938.9399999999996</v>
      </c>
      <c r="F9" s="185">
        <f t="shared" ref="F9:F26" si="2">C9+815.65</f>
        <v>4153.734745762712</v>
      </c>
    </row>
    <row r="10" spans="1:10" ht="12.75">
      <c r="A10" s="82">
        <v>3</v>
      </c>
      <c r="B10" s="74" t="s">
        <v>289</v>
      </c>
      <c r="C10" s="75">
        <f t="shared" si="0"/>
        <v>3580.5355932203393</v>
      </c>
      <c r="D10" s="75">
        <f t="shared" si="1"/>
        <v>644.49640677966102</v>
      </c>
      <c r="E10" s="75">
        <v>4225.0320000000002</v>
      </c>
      <c r="F10" s="185">
        <f t="shared" si="2"/>
        <v>4396.1855932203389</v>
      </c>
    </row>
    <row r="11" spans="1:10" ht="12.75">
      <c r="A11" s="83">
        <v>4</v>
      </c>
      <c r="B11" s="74" t="s">
        <v>290</v>
      </c>
      <c r="C11" s="75">
        <f t="shared" si="0"/>
        <v>3878.1423728813566</v>
      </c>
      <c r="D11" s="75">
        <f t="shared" si="1"/>
        <v>698.0656271186441</v>
      </c>
      <c r="E11" s="75">
        <v>4576.2080000000005</v>
      </c>
      <c r="F11" s="185">
        <f t="shared" si="2"/>
        <v>4693.7923728813566</v>
      </c>
    </row>
    <row r="12" spans="1:10" ht="12.75">
      <c r="A12" s="82">
        <v>5</v>
      </c>
      <c r="B12" s="74" t="s">
        <v>291</v>
      </c>
      <c r="C12" s="75">
        <f t="shared" si="0"/>
        <v>4041.4345762711864</v>
      </c>
      <c r="D12" s="75">
        <f t="shared" si="1"/>
        <v>727.45822372881355</v>
      </c>
      <c r="E12" s="75">
        <v>4768.8927999999996</v>
      </c>
      <c r="F12" s="185">
        <f t="shared" si="2"/>
        <v>4857.0845762711861</v>
      </c>
    </row>
    <row r="13" spans="1:10" ht="12.75">
      <c r="A13" s="83">
        <v>6</v>
      </c>
      <c r="B13" s="74" t="s">
        <v>292</v>
      </c>
      <c r="C13" s="75">
        <f t="shared" si="0"/>
        <v>4129.5728813559326</v>
      </c>
      <c r="D13" s="75">
        <f t="shared" si="1"/>
        <v>743.32311864406779</v>
      </c>
      <c r="E13" s="75">
        <v>4872.8960000000006</v>
      </c>
      <c r="F13" s="185">
        <f t="shared" si="2"/>
        <v>4945.2228813559323</v>
      </c>
    </row>
    <row r="14" spans="1:10" ht="12.75">
      <c r="A14" s="82">
        <v>7</v>
      </c>
      <c r="B14" s="74" t="s">
        <v>293</v>
      </c>
      <c r="C14" s="75">
        <f t="shared" si="0"/>
        <v>4120.9355932203398</v>
      </c>
      <c r="D14" s="75">
        <f t="shared" si="1"/>
        <v>741.76840677966118</v>
      </c>
      <c r="E14" s="75">
        <v>4862.7040000000006</v>
      </c>
      <c r="F14" s="185">
        <f t="shared" si="2"/>
        <v>4936.5855932203394</v>
      </c>
    </row>
    <row r="15" spans="1:10" ht="12.75">
      <c r="A15" s="83">
        <v>8</v>
      </c>
      <c r="B15" s="74" t="s">
        <v>294</v>
      </c>
      <c r="C15" s="75">
        <f t="shared" si="0"/>
        <v>5054.12338983051</v>
      </c>
      <c r="D15" s="75">
        <f t="shared" si="1"/>
        <v>909.74221016949173</v>
      </c>
      <c r="E15" s="75">
        <v>5963.865600000001</v>
      </c>
      <c r="F15" s="185">
        <f t="shared" si="2"/>
        <v>5869.7733898305096</v>
      </c>
    </row>
    <row r="16" spans="1:10" ht="12.75">
      <c r="A16" s="82">
        <v>9</v>
      </c>
      <c r="B16" s="74" t="s">
        <v>295</v>
      </c>
      <c r="C16" s="75">
        <f t="shared" si="0"/>
        <v>5068.123389830509</v>
      </c>
      <c r="D16" s="75">
        <f t="shared" si="1"/>
        <v>912.2622101694916</v>
      </c>
      <c r="E16" s="75">
        <v>5980.3856000000005</v>
      </c>
      <c r="F16" s="185">
        <f t="shared" si="2"/>
        <v>5883.7733898305087</v>
      </c>
    </row>
    <row r="17" spans="1:6" s="1" customFormat="1" ht="12.75" customHeight="1">
      <c r="A17" s="80"/>
      <c r="B17" s="81" t="s">
        <v>468</v>
      </c>
      <c r="C17" s="81"/>
      <c r="D17" s="81"/>
      <c r="E17" s="74"/>
      <c r="F17" s="185"/>
    </row>
    <row r="18" spans="1:6" s="1" customFormat="1" ht="12.75">
      <c r="A18" s="82">
        <v>1</v>
      </c>
      <c r="B18" s="74" t="s">
        <v>399</v>
      </c>
      <c r="C18" s="75">
        <f t="shared" ref="C18:C26" si="3">E18/1.18</f>
        <v>3024.3254237288138</v>
      </c>
      <c r="D18" s="75">
        <f t="shared" ref="D18:D26" si="4">C18*0.18</f>
        <v>544.37857627118649</v>
      </c>
      <c r="E18" s="75">
        <v>3568.7040000000002</v>
      </c>
      <c r="F18" s="185">
        <f t="shared" si="2"/>
        <v>3839.9754237288139</v>
      </c>
    </row>
    <row r="19" spans="1:6" ht="12.75">
      <c r="A19" s="83">
        <v>2</v>
      </c>
      <c r="B19" s="74" t="s">
        <v>296</v>
      </c>
      <c r="C19" s="75">
        <f t="shared" si="3"/>
        <v>3338.0847457627119</v>
      </c>
      <c r="D19" s="75">
        <f t="shared" si="4"/>
        <v>600.85525423728814</v>
      </c>
      <c r="E19" s="75">
        <v>3938.9399999999996</v>
      </c>
      <c r="F19" s="185">
        <f t="shared" si="2"/>
        <v>4153.734745762712</v>
      </c>
    </row>
    <row r="20" spans="1:6" ht="12.75">
      <c r="A20" s="82">
        <v>3</v>
      </c>
      <c r="B20" s="74" t="s">
        <v>297</v>
      </c>
      <c r="C20" s="75">
        <f t="shared" si="3"/>
        <v>3580.5355932203393</v>
      </c>
      <c r="D20" s="75">
        <f t="shared" si="4"/>
        <v>644.49640677966102</v>
      </c>
      <c r="E20" s="75">
        <v>4225.0320000000002</v>
      </c>
      <c r="F20" s="185">
        <f t="shared" si="2"/>
        <v>4396.1855932203389</v>
      </c>
    </row>
    <row r="21" spans="1:6" ht="12.75">
      <c r="A21" s="83">
        <v>4</v>
      </c>
      <c r="B21" s="74" t="s">
        <v>298</v>
      </c>
      <c r="C21" s="75">
        <f t="shared" si="3"/>
        <v>3878.1423728813566</v>
      </c>
      <c r="D21" s="75">
        <f t="shared" si="4"/>
        <v>698.0656271186441</v>
      </c>
      <c r="E21" s="75">
        <v>4576.2080000000005</v>
      </c>
      <c r="F21" s="185">
        <f t="shared" si="2"/>
        <v>4693.7923728813566</v>
      </c>
    </row>
    <row r="22" spans="1:6" ht="12.75">
      <c r="A22" s="82">
        <v>5</v>
      </c>
      <c r="B22" s="74" t="s">
        <v>299</v>
      </c>
      <c r="C22" s="75">
        <f t="shared" si="3"/>
        <v>4041.4345762711864</v>
      </c>
      <c r="D22" s="75">
        <f t="shared" si="4"/>
        <v>727.45822372881355</v>
      </c>
      <c r="E22" s="75">
        <v>4768.8927999999996</v>
      </c>
      <c r="F22" s="185">
        <f t="shared" si="2"/>
        <v>4857.0845762711861</v>
      </c>
    </row>
    <row r="23" spans="1:6" ht="12.75">
      <c r="A23" s="83">
        <v>6</v>
      </c>
      <c r="B23" s="74" t="s">
        <v>300</v>
      </c>
      <c r="C23" s="75">
        <f t="shared" si="3"/>
        <v>4129.5728813559326</v>
      </c>
      <c r="D23" s="75">
        <f t="shared" si="4"/>
        <v>743.32311864406779</v>
      </c>
      <c r="E23" s="75">
        <v>4872.8960000000006</v>
      </c>
      <c r="F23" s="185">
        <f t="shared" si="2"/>
        <v>4945.2228813559323</v>
      </c>
    </row>
    <row r="24" spans="1:6" ht="12.75">
      <c r="A24" s="82">
        <v>7</v>
      </c>
      <c r="B24" s="74" t="s">
        <v>301</v>
      </c>
      <c r="C24" s="75">
        <f t="shared" si="3"/>
        <v>4120.9355932203398</v>
      </c>
      <c r="D24" s="75">
        <f t="shared" si="4"/>
        <v>741.76840677966118</v>
      </c>
      <c r="E24" s="75">
        <v>4862.7040000000006</v>
      </c>
      <c r="F24" s="185">
        <f t="shared" si="2"/>
        <v>4936.5855932203394</v>
      </c>
    </row>
    <row r="25" spans="1:6" ht="12.75">
      <c r="A25" s="83">
        <v>8</v>
      </c>
      <c r="B25" s="74" t="s">
        <v>302</v>
      </c>
      <c r="C25" s="75">
        <f t="shared" si="3"/>
        <v>5054.12338983051</v>
      </c>
      <c r="D25" s="75">
        <f t="shared" si="4"/>
        <v>909.74221016949173</v>
      </c>
      <c r="E25" s="75">
        <v>5963.865600000001</v>
      </c>
      <c r="F25" s="185">
        <f t="shared" si="2"/>
        <v>5869.7733898305096</v>
      </c>
    </row>
    <row r="26" spans="1:6" ht="13.5" thickBot="1">
      <c r="A26" s="116">
        <v>9</v>
      </c>
      <c r="B26" s="74" t="s">
        <v>303</v>
      </c>
      <c r="C26" s="75">
        <f t="shared" si="3"/>
        <v>5068.123389830509</v>
      </c>
      <c r="D26" s="75">
        <f t="shared" si="4"/>
        <v>912.2622101694916</v>
      </c>
      <c r="E26" s="75">
        <v>5980.3856000000005</v>
      </c>
      <c r="F26" s="185">
        <f t="shared" si="2"/>
        <v>5883.7733898305087</v>
      </c>
    </row>
    <row r="27" spans="1:6" ht="14.25">
      <c r="A27" s="37"/>
      <c r="B27" s="37"/>
      <c r="C27" s="37"/>
      <c r="D27" s="37"/>
      <c r="E27" s="37"/>
    </row>
    <row r="28" spans="1:6">
      <c r="A28" s="9" t="s">
        <v>457</v>
      </c>
      <c r="B28" s="9"/>
      <c r="C28" s="9"/>
      <c r="D28" s="9"/>
      <c r="E28" s="60"/>
    </row>
    <row r="29" spans="1:6" ht="24.75" customHeight="1">
      <c r="A29" s="242" t="s">
        <v>469</v>
      </c>
      <c r="B29" s="243"/>
      <c r="C29" s="243"/>
      <c r="D29" s="243"/>
      <c r="E29" s="243"/>
    </row>
    <row r="30" spans="1:6" ht="15.75" thickBot="1">
      <c r="A30" s="15"/>
      <c r="B30" s="15"/>
      <c r="C30" s="15"/>
      <c r="D30" s="15"/>
      <c r="E30" s="10"/>
    </row>
    <row r="31" spans="1:6" s="79" customFormat="1" ht="12.75">
      <c r="A31" s="222" t="s">
        <v>0</v>
      </c>
      <c r="B31" s="224" t="s">
        <v>472</v>
      </c>
      <c r="C31" s="226" t="s">
        <v>462</v>
      </c>
      <c r="D31" s="227"/>
      <c r="E31" s="228"/>
    </row>
    <row r="32" spans="1:6" s="79" customFormat="1" ht="25.5">
      <c r="A32" s="223"/>
      <c r="B32" s="225"/>
      <c r="C32" s="68" t="s">
        <v>470</v>
      </c>
      <c r="D32" s="68" t="s">
        <v>451</v>
      </c>
      <c r="E32" s="69" t="s">
        <v>471</v>
      </c>
    </row>
    <row r="33" spans="1:5" s="79" customFormat="1" ht="13.5" thickBot="1">
      <c r="A33" s="170">
        <v>1</v>
      </c>
      <c r="B33" s="165" t="s">
        <v>460</v>
      </c>
      <c r="C33" s="141">
        <v>815.65</v>
      </c>
      <c r="D33" s="141">
        <f>C33*0.18</f>
        <v>146.81699999999998</v>
      </c>
      <c r="E33" s="171">
        <f>C33+D33</f>
        <v>962.46699999999998</v>
      </c>
    </row>
    <row r="34" spans="1:5" ht="15">
      <c r="A34" s="37"/>
      <c r="B34" s="37"/>
      <c r="C34" s="37"/>
      <c r="D34" s="37"/>
      <c r="E34" s="8"/>
    </row>
    <row r="35" spans="1:5" ht="23.25" customHeight="1">
      <c r="A35" s="37"/>
      <c r="B35" s="78" t="s">
        <v>447</v>
      </c>
      <c r="C35" s="36"/>
      <c r="D35" s="78" t="s">
        <v>445</v>
      </c>
      <c r="E35" s="8"/>
    </row>
    <row r="36" spans="1:5" ht="15">
      <c r="A36" s="37"/>
      <c r="B36" s="36"/>
      <c r="C36" s="36"/>
      <c r="D36" s="36"/>
      <c r="E36" s="8"/>
    </row>
    <row r="37" spans="1:5" ht="15">
      <c r="A37" s="37"/>
      <c r="B37" s="36" t="s">
        <v>448</v>
      </c>
      <c r="C37" s="36"/>
      <c r="D37" s="36" t="s">
        <v>446</v>
      </c>
      <c r="E37" s="8"/>
    </row>
  </sheetData>
  <mergeCells count="6">
    <mergeCell ref="A4:E4"/>
    <mergeCell ref="A5:E5"/>
    <mergeCell ref="A29:E29"/>
    <mergeCell ref="A31:A32"/>
    <mergeCell ref="B31:B32"/>
    <mergeCell ref="C31:E3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9" sqref="G29"/>
    </sheetView>
  </sheetViews>
  <sheetFormatPr defaultRowHeight="12"/>
  <cols>
    <col min="1" max="1" width="7" style="2" customWidth="1"/>
    <col min="2" max="2" width="38" style="2" customWidth="1"/>
    <col min="3" max="3" width="12" style="2" customWidth="1"/>
    <col min="4" max="4" width="11.85546875" style="2" hidden="1" customWidth="1"/>
    <col min="5" max="5" width="13.140625" style="2" hidden="1" customWidth="1"/>
    <col min="6" max="6" width="12.28515625" style="2" customWidth="1"/>
    <col min="7" max="7" width="9.140625" style="2"/>
    <col min="8" max="8" width="10.7109375" style="2" bestFit="1" customWidth="1"/>
    <col min="9" max="16384" width="9.140625" style="2"/>
  </cols>
  <sheetData>
    <row r="1" spans="1:10">
      <c r="A1" s="16"/>
      <c r="B1" s="16"/>
      <c r="C1" s="16"/>
      <c r="D1" s="16"/>
      <c r="E1" s="17" t="s">
        <v>465</v>
      </c>
      <c r="F1" s="16"/>
      <c r="G1" s="17"/>
      <c r="H1" s="16"/>
      <c r="I1" s="9"/>
    </row>
    <row r="2" spans="1:10">
      <c r="A2" s="16"/>
      <c r="B2" s="16"/>
      <c r="C2" s="16"/>
      <c r="D2" s="16"/>
      <c r="E2" s="17" t="s">
        <v>442</v>
      </c>
      <c r="F2" s="16"/>
      <c r="G2" s="17"/>
      <c r="H2" s="16"/>
      <c r="I2" s="9"/>
    </row>
    <row r="3" spans="1:10" ht="27" customHeight="1">
      <c r="A3" s="16"/>
      <c r="B3" s="61" t="s">
        <v>443</v>
      </c>
      <c r="C3" s="16"/>
      <c r="D3" s="16"/>
      <c r="E3" s="9"/>
      <c r="F3" s="16"/>
      <c r="G3" s="17"/>
      <c r="H3" s="16"/>
      <c r="I3" s="17"/>
      <c r="J3" s="9"/>
    </row>
    <row r="4" spans="1:10" ht="14.25">
      <c r="A4" s="252" t="s">
        <v>488</v>
      </c>
      <c r="B4" s="253"/>
      <c r="C4" s="253"/>
      <c r="D4" s="253"/>
      <c r="E4" s="253"/>
      <c r="F4" s="16"/>
      <c r="G4" s="17"/>
      <c r="H4" s="16"/>
      <c r="I4" s="17"/>
      <c r="J4" s="9"/>
    </row>
    <row r="5" spans="1:10" ht="12.75" customHeight="1" thickBot="1">
      <c r="A5" s="16"/>
      <c r="B5" s="16"/>
      <c r="C5" s="16"/>
      <c r="D5" s="16"/>
      <c r="E5" s="19"/>
      <c r="F5" s="16"/>
      <c r="G5" s="17"/>
      <c r="H5" s="16"/>
      <c r="I5" s="17"/>
      <c r="J5" s="9"/>
    </row>
    <row r="6" spans="1:10" ht="24">
      <c r="A6" s="172" t="s">
        <v>0</v>
      </c>
      <c r="B6" s="173" t="s">
        <v>287</v>
      </c>
      <c r="C6" s="173" t="s">
        <v>454</v>
      </c>
      <c r="D6" s="173" t="s">
        <v>440</v>
      </c>
      <c r="E6" s="174" t="s">
        <v>453</v>
      </c>
    </row>
    <row r="7" spans="1:10" ht="19.5" customHeight="1">
      <c r="A7" s="175" t="s">
        <v>455</v>
      </c>
      <c r="B7" s="73"/>
      <c r="C7" s="73"/>
      <c r="D7" s="73"/>
      <c r="E7" s="176"/>
    </row>
    <row r="8" spans="1:10" ht="12.75">
      <c r="A8" s="45">
        <v>1</v>
      </c>
      <c r="B8" s="74" t="s">
        <v>306</v>
      </c>
      <c r="C8" s="75">
        <f>E8/1.18</f>
        <v>3757.7100000000005</v>
      </c>
      <c r="D8" s="75">
        <f>C8*0.18</f>
        <v>676.38780000000008</v>
      </c>
      <c r="E8" s="186">
        <v>4434.0978000000005</v>
      </c>
      <c r="F8" s="188">
        <f>C8+856.44</f>
        <v>4614.1500000000005</v>
      </c>
      <c r="G8" s="188">
        <f>C8+205.56</f>
        <v>3963.2700000000004</v>
      </c>
    </row>
    <row r="9" spans="1:10" ht="12.75">
      <c r="A9" s="45">
        <v>2</v>
      </c>
      <c r="B9" s="74" t="s">
        <v>307</v>
      </c>
      <c r="C9" s="75">
        <f t="shared" ref="C9:C14" si="0">E9/1.18</f>
        <v>4011.5240000000013</v>
      </c>
      <c r="D9" s="75">
        <f t="shared" ref="D9:D14" si="1">C9*0.18</f>
        <v>722.07432000000017</v>
      </c>
      <c r="E9" s="186">
        <v>4733.598320000001</v>
      </c>
      <c r="F9" s="188">
        <f>C9+856.44</f>
        <v>4867.9640000000018</v>
      </c>
      <c r="G9" s="188">
        <f>C9+205.56</f>
        <v>4217.0840000000017</v>
      </c>
    </row>
    <row r="10" spans="1:10" ht="12.75">
      <c r="A10" s="45">
        <v>3</v>
      </c>
      <c r="B10" s="74" t="s">
        <v>308</v>
      </c>
      <c r="C10" s="75">
        <f t="shared" si="0"/>
        <v>4228.3339999999998</v>
      </c>
      <c r="D10" s="75">
        <f t="shared" si="1"/>
        <v>761.10011999999995</v>
      </c>
      <c r="E10" s="186">
        <v>4989.4341199999999</v>
      </c>
      <c r="F10" s="188">
        <f>C10+856.44</f>
        <v>5084.7739999999994</v>
      </c>
      <c r="G10" s="188">
        <f>C10+205.56</f>
        <v>4433.8940000000002</v>
      </c>
    </row>
    <row r="11" spans="1:10" ht="12.75">
      <c r="A11" s="45">
        <v>4</v>
      </c>
      <c r="B11" s="74" t="s">
        <v>309</v>
      </c>
      <c r="C11" s="75">
        <f t="shared" si="0"/>
        <v>4547.6530000000002</v>
      </c>
      <c r="D11" s="75">
        <f t="shared" si="1"/>
        <v>818.57754</v>
      </c>
      <c r="E11" s="186">
        <v>5366.2305399999996</v>
      </c>
      <c r="F11" s="188">
        <f>C11+856.44</f>
        <v>5404.0930000000008</v>
      </c>
      <c r="G11" s="188">
        <f>C11+205.56</f>
        <v>4753.2130000000006</v>
      </c>
    </row>
    <row r="12" spans="1:10" ht="12.75">
      <c r="A12" s="45">
        <v>5</v>
      </c>
      <c r="B12" s="74" t="s">
        <v>310</v>
      </c>
      <c r="C12" s="75">
        <f t="shared" si="0"/>
        <v>4837.2610000000013</v>
      </c>
      <c r="D12" s="75">
        <f t="shared" si="1"/>
        <v>870.70698000000016</v>
      </c>
      <c r="E12" s="186">
        <v>5707.9679800000013</v>
      </c>
      <c r="F12" s="188">
        <f>C12+856.44</f>
        <v>5693.7010000000009</v>
      </c>
      <c r="G12" s="188">
        <f>C12+205.56</f>
        <v>5042.8210000000017</v>
      </c>
    </row>
    <row r="13" spans="1:10" ht="12.75">
      <c r="A13" s="45">
        <v>6</v>
      </c>
      <c r="B13" s="74" t="s">
        <v>311</v>
      </c>
      <c r="C13" s="75">
        <f t="shared" si="0"/>
        <v>5527.5660000000007</v>
      </c>
      <c r="D13" s="75">
        <f t="shared" si="1"/>
        <v>994.96188000000006</v>
      </c>
      <c r="E13" s="186">
        <v>6522.5278800000006</v>
      </c>
      <c r="F13" s="188">
        <f t="shared" ref="F13:F22" si="2">C13+856.44</f>
        <v>6384.0060000000012</v>
      </c>
      <c r="G13" s="188">
        <f t="shared" ref="G13:G22" si="3">C13+205.56</f>
        <v>5733.1260000000011</v>
      </c>
    </row>
    <row r="14" spans="1:10" ht="12.75">
      <c r="A14" s="50">
        <v>7</v>
      </c>
      <c r="B14" s="76" t="s">
        <v>312</v>
      </c>
      <c r="C14" s="75">
        <f t="shared" si="0"/>
        <v>5887.0350000000017</v>
      </c>
      <c r="D14" s="75">
        <f t="shared" si="1"/>
        <v>1059.6663000000003</v>
      </c>
      <c r="E14" s="187">
        <v>6946.7013000000015</v>
      </c>
      <c r="F14" s="188">
        <f t="shared" si="2"/>
        <v>6743.4750000000022</v>
      </c>
      <c r="G14" s="188">
        <f t="shared" si="3"/>
        <v>6092.5950000000021</v>
      </c>
    </row>
    <row r="15" spans="1:10" ht="30.75" customHeight="1">
      <c r="A15" s="249" t="s">
        <v>456</v>
      </c>
      <c r="B15" s="250"/>
      <c r="C15" s="250"/>
      <c r="D15" s="250"/>
      <c r="E15" s="251"/>
      <c r="F15" s="7"/>
      <c r="G15" s="7"/>
    </row>
    <row r="16" spans="1:10" ht="12.75">
      <c r="A16" s="39">
        <v>1</v>
      </c>
      <c r="B16" s="77" t="s">
        <v>306</v>
      </c>
      <c r="C16" s="75">
        <f t="shared" ref="C16:C22" si="4">E16/1.18</f>
        <v>4441.1180000000004</v>
      </c>
      <c r="D16" s="75">
        <f t="shared" ref="D16:D22" si="5">C16*0.18</f>
        <v>799.40124000000003</v>
      </c>
      <c r="E16" s="189">
        <v>5240.5192400000005</v>
      </c>
      <c r="F16" s="188">
        <f t="shared" si="2"/>
        <v>5297.5580000000009</v>
      </c>
      <c r="G16" s="188">
        <f t="shared" si="3"/>
        <v>4646.6780000000008</v>
      </c>
    </row>
    <row r="17" spans="1:8" ht="12.75">
      <c r="A17" s="45">
        <v>2</v>
      </c>
      <c r="B17" s="74" t="s">
        <v>307</v>
      </c>
      <c r="C17" s="75">
        <f t="shared" si="4"/>
        <v>4748.7110000000011</v>
      </c>
      <c r="D17" s="75">
        <f t="shared" si="5"/>
        <v>854.76798000000019</v>
      </c>
      <c r="E17" s="186">
        <v>5603.4789800000008</v>
      </c>
      <c r="F17" s="188">
        <f t="shared" si="2"/>
        <v>5605.1510000000017</v>
      </c>
      <c r="G17" s="188">
        <f t="shared" si="3"/>
        <v>4954.2710000000015</v>
      </c>
    </row>
    <row r="18" spans="1:8" ht="12.75">
      <c r="A18" s="45">
        <v>3</v>
      </c>
      <c r="B18" s="74" t="s">
        <v>308</v>
      </c>
      <c r="C18" s="75">
        <f t="shared" si="4"/>
        <v>5008.1460000000006</v>
      </c>
      <c r="D18" s="75">
        <f t="shared" si="5"/>
        <v>901.4662800000001</v>
      </c>
      <c r="E18" s="186">
        <v>5909.6122800000003</v>
      </c>
      <c r="F18" s="188">
        <f t="shared" si="2"/>
        <v>5864.5860000000011</v>
      </c>
      <c r="G18" s="188">
        <f t="shared" si="3"/>
        <v>5213.706000000001</v>
      </c>
    </row>
    <row r="19" spans="1:8" ht="12.75">
      <c r="A19" s="45">
        <v>4</v>
      </c>
      <c r="B19" s="74" t="s">
        <v>309</v>
      </c>
      <c r="C19" s="75">
        <f t="shared" si="4"/>
        <v>5741.1530000000002</v>
      </c>
      <c r="D19" s="75">
        <f t="shared" si="5"/>
        <v>1033.4075399999999</v>
      </c>
      <c r="E19" s="186">
        <v>6774.5605400000004</v>
      </c>
      <c r="F19" s="188">
        <f t="shared" si="2"/>
        <v>6597.5930000000008</v>
      </c>
      <c r="G19" s="188">
        <f t="shared" si="3"/>
        <v>5946.7130000000006</v>
      </c>
    </row>
    <row r="20" spans="1:8" ht="12.75">
      <c r="A20" s="45">
        <v>5</v>
      </c>
      <c r="B20" s="74" t="s">
        <v>310</v>
      </c>
      <c r="C20" s="75">
        <f t="shared" si="4"/>
        <v>6118.8490000000011</v>
      </c>
      <c r="D20" s="75">
        <f t="shared" si="5"/>
        <v>1101.3928200000003</v>
      </c>
      <c r="E20" s="186">
        <v>7220.2418200000011</v>
      </c>
      <c r="F20" s="188">
        <f t="shared" si="2"/>
        <v>6975.2890000000007</v>
      </c>
      <c r="G20" s="188">
        <f t="shared" si="3"/>
        <v>6324.4090000000015</v>
      </c>
    </row>
    <row r="21" spans="1:8" ht="12.75">
      <c r="A21" s="45">
        <v>6</v>
      </c>
      <c r="B21" s="74" t="s">
        <v>311</v>
      </c>
      <c r="C21" s="75">
        <f t="shared" si="4"/>
        <v>7010.5420000000013</v>
      </c>
      <c r="D21" s="75">
        <f t="shared" si="5"/>
        <v>1261.8975600000001</v>
      </c>
      <c r="E21" s="186">
        <v>8272.4395600000007</v>
      </c>
      <c r="F21" s="188">
        <f t="shared" si="2"/>
        <v>7866.9820000000018</v>
      </c>
      <c r="G21" s="188">
        <f t="shared" si="3"/>
        <v>7216.1020000000017</v>
      </c>
    </row>
    <row r="22" spans="1:8" ht="13.5" thickBot="1">
      <c r="A22" s="177">
        <v>7</v>
      </c>
      <c r="B22" s="165" t="s">
        <v>312</v>
      </c>
      <c r="C22" s="141">
        <f t="shared" si="4"/>
        <v>7464.7649999999994</v>
      </c>
      <c r="D22" s="141">
        <f t="shared" si="5"/>
        <v>1343.6576999999997</v>
      </c>
      <c r="E22" s="190">
        <v>8808.4226999999992</v>
      </c>
      <c r="F22" s="188">
        <f t="shared" si="2"/>
        <v>8321.2049999999999</v>
      </c>
      <c r="G22" s="188">
        <f t="shared" si="3"/>
        <v>7670.3249999999998</v>
      </c>
    </row>
    <row r="24" spans="1:8">
      <c r="A24" s="9" t="s">
        <v>457</v>
      </c>
      <c r="B24" s="9"/>
      <c r="C24" s="9"/>
      <c r="D24" s="9"/>
      <c r="E24" s="60"/>
      <c r="F24" s="60"/>
      <c r="G24" s="60"/>
      <c r="H24" s="9"/>
    </row>
    <row r="25" spans="1:8">
      <c r="A25" s="9" t="s">
        <v>458</v>
      </c>
      <c r="B25" s="9"/>
      <c r="C25" s="9"/>
      <c r="D25" s="9"/>
      <c r="E25" s="60"/>
      <c r="F25" s="60"/>
      <c r="G25" s="60"/>
      <c r="H25" s="9"/>
    </row>
    <row r="26" spans="1:8">
      <c r="A26" s="9" t="s">
        <v>459</v>
      </c>
      <c r="B26" s="9"/>
      <c r="C26" s="9"/>
      <c r="D26" s="9"/>
      <c r="E26" s="60"/>
      <c r="F26" s="60"/>
      <c r="G26" s="60"/>
      <c r="H26" s="9"/>
    </row>
    <row r="27" spans="1:8" ht="12.75" thickBot="1">
      <c r="A27" s="9"/>
      <c r="B27" s="9"/>
      <c r="C27" s="9"/>
      <c r="D27" s="9"/>
      <c r="E27" s="60"/>
      <c r="F27" s="60"/>
      <c r="G27" s="60"/>
      <c r="H27" s="9"/>
    </row>
    <row r="28" spans="1:8" ht="12.75">
      <c r="A28" s="222" t="s">
        <v>0</v>
      </c>
      <c r="B28" s="224" t="s">
        <v>472</v>
      </c>
      <c r="C28" s="226" t="s">
        <v>462</v>
      </c>
      <c r="D28" s="227"/>
      <c r="E28" s="228"/>
      <c r="F28" s="1"/>
      <c r="G28" s="1"/>
    </row>
    <row r="29" spans="1:8" ht="25.5">
      <c r="A29" s="223"/>
      <c r="B29" s="225"/>
      <c r="C29" s="68" t="s">
        <v>463</v>
      </c>
      <c r="D29" s="68" t="s">
        <v>451</v>
      </c>
      <c r="E29" s="69" t="s">
        <v>464</v>
      </c>
      <c r="F29" s="1"/>
      <c r="G29" s="1"/>
    </row>
    <row r="30" spans="1:8" ht="15">
      <c r="A30" s="178">
        <v>1</v>
      </c>
      <c r="B30" s="70" t="s">
        <v>460</v>
      </c>
      <c r="C30" s="75">
        <v>856.44</v>
      </c>
      <c r="D30" s="75">
        <f>C30*0.18</f>
        <v>154.1592</v>
      </c>
      <c r="E30" s="164">
        <f>C30+D30</f>
        <v>1010.5992000000001</v>
      </c>
      <c r="F30" s="1"/>
      <c r="G30" s="1"/>
    </row>
    <row r="31" spans="1:8" ht="15.75" thickBot="1">
      <c r="A31" s="179">
        <v>2</v>
      </c>
      <c r="B31" s="180" t="s">
        <v>461</v>
      </c>
      <c r="C31" s="141">
        <v>205.56</v>
      </c>
      <c r="D31" s="141">
        <f>C31*0.18</f>
        <v>37.000799999999998</v>
      </c>
      <c r="E31" s="142">
        <f>C31+D31</f>
        <v>242.5608</v>
      </c>
      <c r="F31" s="1"/>
      <c r="G31" s="1"/>
    </row>
    <row r="32" spans="1:8">
      <c r="E32" s="1"/>
      <c r="F32" s="1"/>
      <c r="G32" s="1"/>
    </row>
    <row r="33" spans="2:7" ht="15">
      <c r="B33" s="36" t="s">
        <v>447</v>
      </c>
      <c r="C33" s="36"/>
      <c r="D33" s="36" t="s">
        <v>445</v>
      </c>
      <c r="E33" s="1"/>
      <c r="F33" s="1"/>
      <c r="G33" s="1"/>
    </row>
    <row r="34" spans="2:7" ht="15">
      <c r="B34" s="36"/>
      <c r="C34" s="36"/>
      <c r="D34" s="36"/>
      <c r="E34" s="1"/>
      <c r="F34" s="1"/>
      <c r="G34" s="1"/>
    </row>
    <row r="35" spans="2:7" ht="15">
      <c r="B35" s="36" t="s">
        <v>448</v>
      </c>
      <c r="C35" s="36"/>
      <c r="D35" s="36" t="s">
        <v>446</v>
      </c>
      <c r="E35" s="1"/>
      <c r="F35" s="1"/>
      <c r="G35" s="1"/>
    </row>
  </sheetData>
  <mergeCells count="5">
    <mergeCell ref="A15:E15"/>
    <mergeCell ref="A4:E4"/>
    <mergeCell ref="A28:A29"/>
    <mergeCell ref="B28:B29"/>
    <mergeCell ref="C28:E2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topLeftCell="A46" workbookViewId="0">
      <selection activeCell="B69" sqref="B69"/>
    </sheetView>
  </sheetViews>
  <sheetFormatPr defaultRowHeight="12.75"/>
  <cols>
    <col min="1" max="1" width="5.85546875" customWidth="1"/>
    <col min="2" max="2" width="56.5703125" customWidth="1"/>
    <col min="3" max="3" width="13.85546875" customWidth="1"/>
    <col min="5" max="5" width="11.42578125" bestFit="1" customWidth="1"/>
  </cols>
  <sheetData>
    <row r="1" spans="1:6">
      <c r="A1" s="16"/>
      <c r="B1" s="16"/>
      <c r="C1" s="16"/>
      <c r="D1" s="16"/>
      <c r="E1" s="16"/>
      <c r="F1" s="17"/>
    </row>
    <row r="2" spans="1:6">
      <c r="A2" s="16"/>
      <c r="B2" s="16"/>
      <c r="C2" s="16"/>
      <c r="D2" s="16"/>
      <c r="E2" s="16"/>
      <c r="F2" s="17"/>
    </row>
    <row r="3" spans="1:6" ht="14.25">
      <c r="A3" s="16"/>
      <c r="B3" s="61" t="s">
        <v>443</v>
      </c>
      <c r="C3" s="61"/>
      <c r="D3" s="16"/>
      <c r="E3" s="16"/>
      <c r="F3" s="9"/>
    </row>
    <row r="4" spans="1:6" ht="14.25">
      <c r="A4" s="252" t="s">
        <v>474</v>
      </c>
      <c r="B4" s="253"/>
      <c r="C4" s="253"/>
      <c r="D4" s="253"/>
      <c r="E4" s="253"/>
      <c r="F4" s="253"/>
    </row>
    <row r="5" spans="1:6" ht="18.75">
      <c r="A5" s="182" t="s">
        <v>548</v>
      </c>
    </row>
    <row r="6" spans="1:6" s="88" customFormat="1" ht="15" thickBot="1">
      <c r="A6" s="132" t="s">
        <v>489</v>
      </c>
      <c r="B6" s="86"/>
      <c r="D6" s="87"/>
      <c r="E6" s="87"/>
      <c r="F6" s="87"/>
    </row>
    <row r="7" spans="1:6">
      <c r="A7" s="222" t="s">
        <v>0</v>
      </c>
      <c r="B7" s="224" t="s">
        <v>472</v>
      </c>
      <c r="C7" s="63" t="s">
        <v>490</v>
      </c>
      <c r="D7" s="226" t="s">
        <v>540</v>
      </c>
      <c r="E7" s="227"/>
      <c r="F7" s="228"/>
    </row>
    <row r="8" spans="1:6" ht="26.25" thickBot="1">
      <c r="A8" s="223"/>
      <c r="B8" s="225"/>
      <c r="C8" s="67"/>
      <c r="D8" s="68" t="s">
        <v>475</v>
      </c>
      <c r="E8" s="68" t="s">
        <v>451</v>
      </c>
      <c r="F8" s="69" t="s">
        <v>476</v>
      </c>
    </row>
    <row r="9" spans="1:6">
      <c r="A9" s="134" t="s">
        <v>491</v>
      </c>
      <c r="B9" s="135" t="s">
        <v>538</v>
      </c>
      <c r="C9" s="136"/>
      <c r="D9" s="137"/>
      <c r="E9" s="138"/>
      <c r="F9" s="139"/>
    </row>
    <row r="10" spans="1:6">
      <c r="A10" s="92"/>
      <c r="B10" s="93" t="s">
        <v>492</v>
      </c>
      <c r="C10" s="111" t="s">
        <v>493</v>
      </c>
      <c r="D10" s="120">
        <f>F10/1.18</f>
        <v>6423.7288135593226</v>
      </c>
      <c r="E10" s="124">
        <f>D10*0.18</f>
        <v>1156.2711864406781</v>
      </c>
      <c r="F10" s="127">
        <v>7580</v>
      </c>
    </row>
    <row r="11" spans="1:6">
      <c r="A11" s="94"/>
      <c r="B11" s="95" t="s">
        <v>494</v>
      </c>
      <c r="C11" s="112"/>
      <c r="D11" s="121"/>
      <c r="E11" s="125"/>
      <c r="F11" s="128"/>
    </row>
    <row r="12" spans="1:6">
      <c r="A12" s="94"/>
      <c r="B12" s="95" t="s">
        <v>495</v>
      </c>
      <c r="C12" s="112"/>
      <c r="D12" s="121"/>
      <c r="E12" s="125"/>
      <c r="F12" s="128"/>
    </row>
    <row r="13" spans="1:6">
      <c r="A13" s="94"/>
      <c r="B13" s="95" t="s">
        <v>496</v>
      </c>
      <c r="C13" s="112"/>
      <c r="D13" s="121"/>
      <c r="E13" s="125"/>
      <c r="F13" s="128"/>
    </row>
    <row r="14" spans="1:6">
      <c r="A14" s="96"/>
      <c r="B14" s="97" t="s">
        <v>497</v>
      </c>
      <c r="C14" s="113"/>
      <c r="D14" s="122"/>
      <c r="E14" s="126"/>
      <c r="F14" s="129"/>
    </row>
    <row r="15" spans="1:6">
      <c r="A15" s="91" t="s">
        <v>498</v>
      </c>
      <c r="B15" s="98" t="s">
        <v>539</v>
      </c>
      <c r="C15" s="111"/>
      <c r="D15" s="121"/>
      <c r="E15" s="125"/>
      <c r="F15" s="128"/>
    </row>
    <row r="16" spans="1:6">
      <c r="A16" s="99"/>
      <c r="B16" s="93" t="s">
        <v>499</v>
      </c>
      <c r="C16" s="111" t="s">
        <v>500</v>
      </c>
      <c r="D16" s="120">
        <f>F16/1.18</f>
        <v>10296.610169491525</v>
      </c>
      <c r="E16" s="124">
        <f>D16*0.18</f>
        <v>1853.3898305084745</v>
      </c>
      <c r="F16" s="127">
        <v>12150</v>
      </c>
    </row>
    <row r="17" spans="1:6">
      <c r="A17" s="100"/>
      <c r="B17" s="95" t="s">
        <v>495</v>
      </c>
      <c r="C17" s="112"/>
      <c r="D17" s="121"/>
      <c r="E17" s="125"/>
      <c r="F17" s="128"/>
    </row>
    <row r="18" spans="1:6">
      <c r="A18" s="100"/>
      <c r="B18" s="95" t="s">
        <v>494</v>
      </c>
      <c r="C18" s="112"/>
      <c r="D18" s="121"/>
      <c r="E18" s="125"/>
      <c r="F18" s="128"/>
    </row>
    <row r="19" spans="1:6" ht="25.5">
      <c r="A19" s="100"/>
      <c r="B19" s="101" t="s">
        <v>501</v>
      </c>
      <c r="C19" s="112"/>
      <c r="D19" s="121"/>
      <c r="E19" s="125"/>
      <c r="F19" s="128"/>
    </row>
    <row r="20" spans="1:6">
      <c r="A20" s="100"/>
      <c r="B20" s="95" t="s">
        <v>502</v>
      </c>
      <c r="C20" s="112"/>
      <c r="D20" s="121"/>
      <c r="E20" s="125"/>
      <c r="F20" s="128"/>
    </row>
    <row r="21" spans="1:6">
      <c r="A21" s="100"/>
      <c r="B21" s="95" t="s">
        <v>496</v>
      </c>
      <c r="C21" s="112"/>
      <c r="D21" s="121"/>
      <c r="E21" s="125"/>
      <c r="F21" s="128"/>
    </row>
    <row r="22" spans="1:6">
      <c r="A22" s="102"/>
      <c r="B22" s="97" t="s">
        <v>497</v>
      </c>
      <c r="C22" s="113"/>
      <c r="D22" s="122"/>
      <c r="E22" s="126"/>
      <c r="F22" s="129"/>
    </row>
    <row r="23" spans="1:6" ht="25.5">
      <c r="A23" s="103">
        <v>3</v>
      </c>
      <c r="B23" s="104" t="s">
        <v>503</v>
      </c>
      <c r="C23" s="113"/>
      <c r="D23" s="121"/>
      <c r="E23" s="125"/>
      <c r="F23" s="128"/>
    </row>
    <row r="24" spans="1:6">
      <c r="A24" s="99"/>
      <c r="B24" s="98" t="s">
        <v>504</v>
      </c>
      <c r="C24" s="114" t="s">
        <v>505</v>
      </c>
      <c r="D24" s="123">
        <f>F24/1.18</f>
        <v>338.98305084745766</v>
      </c>
      <c r="E24" s="119">
        <f t="shared" ref="E24:E29" si="0">D24*0.18</f>
        <v>61.016949152542374</v>
      </c>
      <c r="F24" s="130">
        <v>400</v>
      </c>
    </row>
    <row r="25" spans="1:6">
      <c r="A25" s="94"/>
      <c r="B25" s="98" t="s">
        <v>506</v>
      </c>
      <c r="C25" s="114" t="s">
        <v>507</v>
      </c>
      <c r="D25" s="123">
        <f>F25/1.18</f>
        <v>762.71186440677968</v>
      </c>
      <c r="E25" s="119">
        <f t="shared" si="0"/>
        <v>137.28813559322035</v>
      </c>
      <c r="F25" s="130">
        <v>900</v>
      </c>
    </row>
    <row r="26" spans="1:6">
      <c r="A26" s="94"/>
      <c r="B26" s="98" t="s">
        <v>508</v>
      </c>
      <c r="C26" s="114" t="s">
        <v>507</v>
      </c>
      <c r="D26" s="123">
        <f>F26/1.18</f>
        <v>1271.1864406779662</v>
      </c>
      <c r="E26" s="119">
        <f t="shared" si="0"/>
        <v>228.81355932203391</v>
      </c>
      <c r="F26" s="130">
        <v>1500</v>
      </c>
    </row>
    <row r="27" spans="1:6">
      <c r="A27" s="102"/>
      <c r="B27" s="98" t="s">
        <v>509</v>
      </c>
      <c r="C27" s="114" t="s">
        <v>493</v>
      </c>
      <c r="D27" s="123">
        <f>F27/1.18</f>
        <v>1271.1864406779662</v>
      </c>
      <c r="E27" s="119">
        <f t="shared" si="0"/>
        <v>228.81355932203391</v>
      </c>
      <c r="F27" s="130">
        <v>1500</v>
      </c>
    </row>
    <row r="28" spans="1:6">
      <c r="A28" s="105">
        <v>4</v>
      </c>
      <c r="B28" s="98" t="s">
        <v>510</v>
      </c>
      <c r="C28" s="111"/>
      <c r="D28" s="121"/>
      <c r="E28" s="125"/>
      <c r="F28" s="128"/>
    </row>
    <row r="29" spans="1:6">
      <c r="A29" s="99"/>
      <c r="B29" s="106" t="s">
        <v>511</v>
      </c>
      <c r="C29" s="111" t="s">
        <v>512</v>
      </c>
      <c r="D29" s="120">
        <f>F29/1.18</f>
        <v>1694.9152542372883</v>
      </c>
      <c r="E29" s="124">
        <f t="shared" si="0"/>
        <v>305.08474576271186</v>
      </c>
      <c r="F29" s="127">
        <v>2000</v>
      </c>
    </row>
    <row r="30" spans="1:6">
      <c r="A30" s="100"/>
      <c r="B30" s="106" t="s">
        <v>513</v>
      </c>
      <c r="C30" s="112"/>
      <c r="D30" s="121"/>
      <c r="E30" s="125"/>
      <c r="F30" s="128"/>
    </row>
    <row r="31" spans="1:6">
      <c r="A31" s="100"/>
      <c r="B31" s="106" t="s">
        <v>514</v>
      </c>
      <c r="C31" s="112"/>
      <c r="D31" s="121"/>
      <c r="E31" s="125"/>
      <c r="F31" s="128"/>
    </row>
    <row r="32" spans="1:6">
      <c r="A32" s="102"/>
      <c r="B32" s="107" t="s">
        <v>515</v>
      </c>
      <c r="C32" s="113"/>
      <c r="D32" s="122"/>
      <c r="E32" s="126"/>
      <c r="F32" s="129"/>
    </row>
    <row r="33" spans="1:6" ht="25.5">
      <c r="A33" s="103">
        <v>5</v>
      </c>
      <c r="B33" s="108" t="s">
        <v>516</v>
      </c>
      <c r="C33" s="113" t="s">
        <v>517</v>
      </c>
      <c r="D33" s="121">
        <f>F33/1.18</f>
        <v>436.4406779661017</v>
      </c>
      <c r="E33" s="125">
        <f>D33*0.18</f>
        <v>78.559322033898297</v>
      </c>
      <c r="F33" s="128">
        <v>515</v>
      </c>
    </row>
    <row r="34" spans="1:6">
      <c r="A34" s="105">
        <v>6</v>
      </c>
      <c r="B34" s="98" t="s">
        <v>518</v>
      </c>
      <c r="C34" s="111"/>
      <c r="D34" s="123"/>
      <c r="E34" s="119"/>
      <c r="F34" s="130"/>
    </row>
    <row r="35" spans="1:6">
      <c r="A35" s="99"/>
      <c r="B35" s="106" t="s">
        <v>511</v>
      </c>
      <c r="C35" s="111" t="s">
        <v>519</v>
      </c>
      <c r="D35" s="120">
        <f>F35/1.18</f>
        <v>2966.1016949152545</v>
      </c>
      <c r="E35" s="124">
        <f>D35*0.18</f>
        <v>533.89830508474574</v>
      </c>
      <c r="F35" s="127">
        <v>3500</v>
      </c>
    </row>
    <row r="36" spans="1:6">
      <c r="A36" s="100"/>
      <c r="B36" s="106" t="s">
        <v>520</v>
      </c>
      <c r="C36" s="112"/>
      <c r="D36" s="121"/>
      <c r="E36" s="125"/>
      <c r="F36" s="128"/>
    </row>
    <row r="37" spans="1:6">
      <c r="A37" s="100"/>
      <c r="B37" s="106" t="s">
        <v>513</v>
      </c>
      <c r="C37" s="112"/>
      <c r="D37" s="121"/>
      <c r="E37" s="125"/>
      <c r="F37" s="128"/>
    </row>
    <row r="38" spans="1:6">
      <c r="A38" s="100"/>
      <c r="B38" s="107" t="s">
        <v>514</v>
      </c>
      <c r="C38" s="113"/>
      <c r="D38" s="122"/>
      <c r="E38" s="126"/>
      <c r="F38" s="129"/>
    </row>
    <row r="39" spans="1:6" ht="25.5">
      <c r="A39" s="162">
        <v>7</v>
      </c>
      <c r="B39" s="155" t="s">
        <v>521</v>
      </c>
      <c r="C39" s="115" t="s">
        <v>522</v>
      </c>
      <c r="D39" s="118">
        <f t="shared" ref="D39:D48" si="1">F39/1.18</f>
        <v>602.11864406779659</v>
      </c>
      <c r="E39" s="119">
        <f t="shared" ref="E39:E48" si="2">D39*0.18</f>
        <v>108.38135593220338</v>
      </c>
      <c r="F39" s="131">
        <v>710.5</v>
      </c>
    </row>
    <row r="40" spans="1:6" ht="25.5">
      <c r="A40" s="133"/>
      <c r="B40" s="156"/>
      <c r="C40" s="82" t="s">
        <v>523</v>
      </c>
      <c r="D40" s="118">
        <f t="shared" si="1"/>
        <v>602.11864406779659</v>
      </c>
      <c r="E40" s="119">
        <f t="shared" si="2"/>
        <v>108.38135593220338</v>
      </c>
      <c r="F40" s="131">
        <v>710.5</v>
      </c>
    </row>
    <row r="41" spans="1:6" ht="38.25">
      <c r="A41" s="157">
        <v>8</v>
      </c>
      <c r="B41" s="109" t="s">
        <v>524</v>
      </c>
      <c r="C41" s="82" t="s">
        <v>525</v>
      </c>
      <c r="D41" s="118">
        <f t="shared" si="1"/>
        <v>2118.6440677966102</v>
      </c>
      <c r="E41" s="119">
        <f t="shared" si="2"/>
        <v>381.35593220338984</v>
      </c>
      <c r="F41" s="131">
        <v>2500</v>
      </c>
    </row>
    <row r="42" spans="1:6" ht="38.25">
      <c r="A42" s="103">
        <v>9</v>
      </c>
      <c r="B42" s="110" t="s">
        <v>526</v>
      </c>
      <c r="C42" s="82" t="s">
        <v>527</v>
      </c>
      <c r="D42" s="118">
        <f t="shared" si="1"/>
        <v>3389.8305084745766</v>
      </c>
      <c r="E42" s="119">
        <f t="shared" si="2"/>
        <v>610.16949152542372</v>
      </c>
      <c r="F42" s="131">
        <v>4000</v>
      </c>
    </row>
    <row r="43" spans="1:6" ht="25.5">
      <c r="A43" s="103">
        <v>10</v>
      </c>
      <c r="B43" s="110" t="s">
        <v>528</v>
      </c>
      <c r="C43" s="82" t="s">
        <v>529</v>
      </c>
      <c r="D43" s="118">
        <f t="shared" si="1"/>
        <v>762.71186440677968</v>
      </c>
      <c r="E43" s="119">
        <f t="shared" si="2"/>
        <v>137.28813559322035</v>
      </c>
      <c r="F43" s="131">
        <v>900</v>
      </c>
    </row>
    <row r="44" spans="1:6" ht="25.5">
      <c r="A44" s="103">
        <v>11</v>
      </c>
      <c r="B44" s="110" t="s">
        <v>530</v>
      </c>
      <c r="C44" s="82" t="s">
        <v>529</v>
      </c>
      <c r="D44" s="118">
        <f t="shared" si="1"/>
        <v>932.20338983050851</v>
      </c>
      <c r="E44" s="119">
        <f t="shared" si="2"/>
        <v>167.79661016949152</v>
      </c>
      <c r="F44" s="131">
        <v>1100</v>
      </c>
    </row>
    <row r="45" spans="1:6" ht="25.5">
      <c r="A45" s="103">
        <v>12</v>
      </c>
      <c r="B45" s="108" t="s">
        <v>531</v>
      </c>
      <c r="C45" s="82" t="s">
        <v>532</v>
      </c>
      <c r="D45" s="118">
        <f t="shared" si="1"/>
        <v>1736.7796610169494</v>
      </c>
      <c r="E45" s="119">
        <f t="shared" si="2"/>
        <v>312.62033898305089</v>
      </c>
      <c r="F45" s="131">
        <v>2049.4</v>
      </c>
    </row>
    <row r="46" spans="1:6" ht="18" customHeight="1">
      <c r="A46" s="105">
        <v>13</v>
      </c>
      <c r="B46" s="98" t="s">
        <v>533</v>
      </c>
      <c r="C46" s="82" t="s">
        <v>534</v>
      </c>
      <c r="D46" s="118">
        <f t="shared" si="1"/>
        <v>1694.9152542372883</v>
      </c>
      <c r="E46" s="119">
        <f t="shared" si="2"/>
        <v>305.08474576271186</v>
      </c>
      <c r="F46" s="131">
        <v>2000</v>
      </c>
    </row>
    <row r="47" spans="1:6" ht="18" customHeight="1">
      <c r="A47" s="105">
        <v>14</v>
      </c>
      <c r="B47" s="98" t="s">
        <v>535</v>
      </c>
      <c r="C47" s="82" t="s">
        <v>534</v>
      </c>
      <c r="D47" s="118">
        <f t="shared" si="1"/>
        <v>1108.0508474576272</v>
      </c>
      <c r="E47" s="119">
        <f t="shared" si="2"/>
        <v>199.4491525423729</v>
      </c>
      <c r="F47" s="131">
        <v>1307.5</v>
      </c>
    </row>
    <row r="48" spans="1:6" ht="18" customHeight="1">
      <c r="A48" s="105">
        <v>15</v>
      </c>
      <c r="B48" s="98" t="s">
        <v>536</v>
      </c>
      <c r="C48" s="144" t="s">
        <v>537</v>
      </c>
      <c r="D48" s="118">
        <f t="shared" si="1"/>
        <v>1901.2711864406781</v>
      </c>
      <c r="E48" s="119">
        <f t="shared" si="2"/>
        <v>342.22881355932202</v>
      </c>
      <c r="F48" s="131">
        <v>2243.5</v>
      </c>
    </row>
    <row r="49" spans="1:6" s="79" customFormat="1" ht="18" customHeight="1" thickBot="1">
      <c r="A49" s="140">
        <v>16</v>
      </c>
      <c r="B49" s="143" t="s">
        <v>485</v>
      </c>
      <c r="C49" s="145"/>
      <c r="D49" s="141">
        <v>2971.47</v>
      </c>
      <c r="E49" s="141">
        <f>D49*0.18</f>
        <v>534.8646</v>
      </c>
      <c r="F49" s="142">
        <f>D49+E49</f>
        <v>3506.3345999999997</v>
      </c>
    </row>
    <row r="50" spans="1:6" s="79" customFormat="1" ht="18" customHeight="1">
      <c r="A50" s="158"/>
      <c r="B50" s="181"/>
      <c r="C50" s="181"/>
      <c r="D50" s="117"/>
      <c r="E50" s="117"/>
      <c r="F50" s="117"/>
    </row>
    <row r="51" spans="1:6" s="79" customFormat="1" ht="18" customHeight="1">
      <c r="A51" s="158"/>
      <c r="B51" s="181"/>
      <c r="C51" s="181"/>
      <c r="D51" s="117"/>
      <c r="E51" s="117"/>
      <c r="F51" s="117"/>
    </row>
    <row r="52" spans="1:6" s="79" customFormat="1" ht="18" customHeight="1">
      <c r="A52" s="158"/>
      <c r="B52" s="181"/>
      <c r="C52" s="181"/>
      <c r="D52" s="117"/>
      <c r="E52" s="117"/>
      <c r="F52" s="117"/>
    </row>
    <row r="53" spans="1:6" ht="21" customHeight="1" thickBot="1">
      <c r="A53" s="154" t="s">
        <v>541</v>
      </c>
    </row>
    <row r="54" spans="1:6" ht="12.75" customHeight="1">
      <c r="A54" s="222" t="s">
        <v>0</v>
      </c>
      <c r="B54" s="257" t="s">
        <v>472</v>
      </c>
      <c r="C54" s="152" t="s">
        <v>542</v>
      </c>
      <c r="D54" s="254" t="s">
        <v>544</v>
      </c>
      <c r="E54" s="255"/>
      <c r="F54" s="256"/>
    </row>
    <row r="55" spans="1:6" ht="26.25" thickBot="1">
      <c r="A55" s="240"/>
      <c r="B55" s="258"/>
      <c r="C55" s="153"/>
      <c r="D55" s="150" t="s">
        <v>475</v>
      </c>
      <c r="E55" s="64" t="s">
        <v>451</v>
      </c>
      <c r="F55" s="65" t="s">
        <v>476</v>
      </c>
    </row>
    <row r="56" spans="1:6" ht="19.5" customHeight="1">
      <c r="A56" s="148">
        <v>1</v>
      </c>
      <c r="B56" s="149" t="s">
        <v>477</v>
      </c>
      <c r="C56" s="38" t="s">
        <v>543</v>
      </c>
      <c r="D56" s="43">
        <f>F56/1.18</f>
        <v>1576.2711864406781</v>
      </c>
      <c r="E56" s="44">
        <f>D56*0.18</f>
        <v>283.72881355932202</v>
      </c>
      <c r="F56" s="159">
        <v>1860</v>
      </c>
    </row>
    <row r="57" spans="1:6" ht="19.5" customHeight="1">
      <c r="A57" s="45">
        <v>2</v>
      </c>
      <c r="B57" s="46" t="s">
        <v>478</v>
      </c>
      <c r="C57" s="151" t="s">
        <v>543</v>
      </c>
      <c r="D57" s="41">
        <f t="shared" ref="D57:D65" si="3">F57/1.18</f>
        <v>1313.5593220338983</v>
      </c>
      <c r="E57" s="84">
        <f t="shared" ref="E57:E63" si="4">D57*0.18</f>
        <v>236.44067796610167</v>
      </c>
      <c r="F57" s="159">
        <v>1550</v>
      </c>
    </row>
    <row r="58" spans="1:6" ht="19.5" customHeight="1">
      <c r="A58" s="45">
        <v>3</v>
      </c>
      <c r="B58" s="46" t="s">
        <v>479</v>
      </c>
      <c r="C58" s="151" t="s">
        <v>543</v>
      </c>
      <c r="D58" s="41">
        <f t="shared" si="3"/>
        <v>1694.9152542372883</v>
      </c>
      <c r="E58" s="84">
        <f t="shared" si="4"/>
        <v>305.08474576271186</v>
      </c>
      <c r="F58" s="159">
        <v>2000</v>
      </c>
    </row>
    <row r="59" spans="1:6" ht="19.5" customHeight="1">
      <c r="A59" s="39">
        <v>4</v>
      </c>
      <c r="B59" s="46" t="s">
        <v>480</v>
      </c>
      <c r="C59" s="151" t="s">
        <v>543</v>
      </c>
      <c r="D59" s="41">
        <f t="shared" si="3"/>
        <v>1864.406779661017</v>
      </c>
      <c r="E59" s="84">
        <f t="shared" si="4"/>
        <v>335.59322033898303</v>
      </c>
      <c r="F59" s="159">
        <v>2200</v>
      </c>
    </row>
    <row r="60" spans="1:6" ht="19.5" customHeight="1">
      <c r="A60" s="45">
        <v>5</v>
      </c>
      <c r="B60" s="46" t="s">
        <v>481</v>
      </c>
      <c r="C60" s="151" t="s">
        <v>543</v>
      </c>
      <c r="D60" s="41">
        <f t="shared" si="3"/>
        <v>1144.0677966101696</v>
      </c>
      <c r="E60" s="84">
        <f t="shared" si="4"/>
        <v>205.93220338983051</v>
      </c>
      <c r="F60" s="159">
        <v>1350</v>
      </c>
    </row>
    <row r="61" spans="1:6" ht="19.5" customHeight="1">
      <c r="A61" s="45">
        <v>6</v>
      </c>
      <c r="B61" s="46" t="s">
        <v>482</v>
      </c>
      <c r="C61" s="151" t="s">
        <v>543</v>
      </c>
      <c r="D61" s="41">
        <f t="shared" si="3"/>
        <v>7627.1186440677966</v>
      </c>
      <c r="E61" s="84">
        <f t="shared" si="4"/>
        <v>1372.8813559322034</v>
      </c>
      <c r="F61" s="159">
        <v>9000</v>
      </c>
    </row>
    <row r="62" spans="1:6" ht="19.5" customHeight="1">
      <c r="A62" s="39">
        <v>7</v>
      </c>
      <c r="B62" s="46" t="s">
        <v>483</v>
      </c>
      <c r="C62" s="151" t="s">
        <v>543</v>
      </c>
      <c r="D62" s="41">
        <f t="shared" si="3"/>
        <v>4237.2881355932204</v>
      </c>
      <c r="E62" s="84">
        <f t="shared" si="4"/>
        <v>762.71186440677968</v>
      </c>
      <c r="F62" s="159">
        <v>5000</v>
      </c>
    </row>
    <row r="63" spans="1:6" ht="19.5" customHeight="1">
      <c r="A63" s="45">
        <v>8</v>
      </c>
      <c r="B63" s="46" t="s">
        <v>484</v>
      </c>
      <c r="C63" s="151" t="s">
        <v>543</v>
      </c>
      <c r="D63" s="47">
        <f t="shared" si="3"/>
        <v>7203.3898305084749</v>
      </c>
      <c r="E63" s="49">
        <f t="shared" si="4"/>
        <v>1296.6101694915255</v>
      </c>
      <c r="F63" s="160">
        <v>8500</v>
      </c>
    </row>
    <row r="64" spans="1:6" ht="19.5" customHeight="1">
      <c r="A64" s="45">
        <v>9</v>
      </c>
      <c r="B64" s="89" t="s">
        <v>486</v>
      </c>
      <c r="C64" s="151" t="s">
        <v>545</v>
      </c>
      <c r="D64" s="47">
        <f t="shared" si="3"/>
        <v>4549.6186440677966</v>
      </c>
      <c r="E64" s="84">
        <f>D64*0.18</f>
        <v>818.93135593220336</v>
      </c>
      <c r="F64" s="159">
        <f>4880.5*1.1</f>
        <v>5368.55</v>
      </c>
    </row>
    <row r="65" spans="1:6" ht="19.5" customHeight="1" thickBot="1">
      <c r="A65" s="147">
        <v>10</v>
      </c>
      <c r="B65" s="90" t="s">
        <v>487</v>
      </c>
      <c r="C65" s="153" t="s">
        <v>545</v>
      </c>
      <c r="D65" s="146">
        <f t="shared" si="3"/>
        <v>326.27118644067798</v>
      </c>
      <c r="E65" s="85">
        <f>D65*0.18</f>
        <v>58.728813559322035</v>
      </c>
      <c r="F65" s="161">
        <v>385</v>
      </c>
    </row>
    <row r="67" spans="1:6" ht="15">
      <c r="B67" s="36" t="s">
        <v>447</v>
      </c>
      <c r="C67" s="36"/>
      <c r="D67" s="36"/>
      <c r="E67" s="36" t="s">
        <v>445</v>
      </c>
    </row>
    <row r="68" spans="1:6" ht="15">
      <c r="B68" s="36"/>
      <c r="C68" s="36"/>
      <c r="D68" s="36"/>
      <c r="E68" s="36"/>
    </row>
    <row r="69" spans="1:6" ht="15">
      <c r="B69" s="36" t="s">
        <v>448</v>
      </c>
      <c r="C69" s="36"/>
      <c r="D69" s="36"/>
      <c r="E69" s="36" t="s">
        <v>446</v>
      </c>
    </row>
  </sheetData>
  <mergeCells count="7">
    <mergeCell ref="D54:F54"/>
    <mergeCell ref="A4:F4"/>
    <mergeCell ref="A7:A8"/>
    <mergeCell ref="B7:B8"/>
    <mergeCell ref="D7:F7"/>
    <mergeCell ref="A54:A55"/>
    <mergeCell ref="B54:B55"/>
  </mergeCells>
  <pageMargins left="0.70866141732283472" right="0.70866141732283472" top="0.74803149606299213" bottom="0.98" header="0.31496062992125984" footer="0.31496062992125984"/>
  <pageSetup paperSize="9" scale="8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9"/>
  <sheetViews>
    <sheetView workbookViewId="0">
      <selection activeCell="A69" sqref="A1:D69"/>
    </sheetView>
  </sheetViews>
  <sheetFormatPr defaultRowHeight="12" outlineLevelCol="1"/>
  <cols>
    <col min="1" max="1" width="4.42578125" style="2" customWidth="1"/>
    <col min="2" max="2" width="41.7109375" style="2" bestFit="1" customWidth="1"/>
    <col min="3" max="3" width="12.140625" style="1" customWidth="1" outlineLevel="1"/>
    <col min="4" max="4" width="10.42578125" style="2" customWidth="1"/>
    <col min="5" max="5" width="9.140625" style="2" customWidth="1"/>
    <col min="6" max="6" width="9.140625" style="2"/>
    <col min="7" max="7" width="10.7109375" style="2" bestFit="1" customWidth="1"/>
    <col min="8" max="16384" width="9.140625" style="2"/>
  </cols>
  <sheetData>
    <row r="1" spans="1:5">
      <c r="A1" s="16"/>
      <c r="B1" s="16"/>
      <c r="C1" s="17"/>
      <c r="D1" s="17" t="s">
        <v>473</v>
      </c>
    </row>
    <row r="2" spans="1:5">
      <c r="A2" s="16"/>
      <c r="B2" s="16"/>
      <c r="C2" s="17"/>
      <c r="D2" s="17" t="s">
        <v>442</v>
      </c>
    </row>
    <row r="3" spans="1:5">
      <c r="A3" s="16"/>
      <c r="B3" s="16"/>
      <c r="C3" s="17"/>
      <c r="D3" s="9"/>
    </row>
    <row r="4" spans="1:5">
      <c r="A4" s="16"/>
      <c r="B4" s="16"/>
      <c r="C4" s="17"/>
      <c r="D4" s="9"/>
    </row>
    <row r="5" spans="1:5" ht="12.75" thickBot="1">
      <c r="A5" s="16"/>
      <c r="B5" s="16"/>
      <c r="C5" s="17"/>
      <c r="D5" s="9"/>
    </row>
    <row r="6" spans="1:5" ht="12.75" customHeight="1">
      <c r="A6" s="222" t="s">
        <v>0</v>
      </c>
      <c r="B6" s="224" t="s">
        <v>287</v>
      </c>
      <c r="C6" s="197" t="s">
        <v>577</v>
      </c>
      <c r="D6" s="191" t="s">
        <v>578</v>
      </c>
    </row>
    <row r="7" spans="1:5" ht="26.25" thickBot="1">
      <c r="A7" s="240"/>
      <c r="B7" s="241"/>
      <c r="C7" s="65" t="s">
        <v>452</v>
      </c>
      <c r="D7" s="65" t="s">
        <v>452</v>
      </c>
    </row>
    <row r="8" spans="1:5" s="37" customFormat="1" ht="42.75" customHeight="1" thickBot="1">
      <c r="A8" s="232" t="s">
        <v>574</v>
      </c>
      <c r="B8" s="233"/>
      <c r="C8" s="234"/>
      <c r="D8" s="235"/>
    </row>
    <row r="9" spans="1:5">
      <c r="A9" s="39">
        <v>1</v>
      </c>
      <c r="B9" s="40" t="s">
        <v>549</v>
      </c>
      <c r="C9" s="41">
        <v>4185</v>
      </c>
      <c r="D9" s="44">
        <v>5389.7989750000006</v>
      </c>
      <c r="E9" s="7"/>
    </row>
    <row r="10" spans="1:5">
      <c r="A10" s="194">
        <v>2</v>
      </c>
      <c r="B10" s="46" t="s">
        <v>550</v>
      </c>
      <c r="C10" s="47">
        <v>4480</v>
      </c>
      <c r="D10" s="196">
        <v>7052.4642870000016</v>
      </c>
    </row>
    <row r="11" spans="1:5">
      <c r="A11" s="39">
        <v>3</v>
      </c>
      <c r="B11" s="40" t="s">
        <v>551</v>
      </c>
      <c r="C11" s="41">
        <v>4785</v>
      </c>
      <c r="D11" s="84">
        <v>4885</v>
      </c>
    </row>
    <row r="12" spans="1:5">
      <c r="A12" s="45">
        <v>4</v>
      </c>
      <c r="B12" s="46" t="s">
        <v>552</v>
      </c>
      <c r="C12" s="47">
        <v>5285</v>
      </c>
      <c r="D12" s="49">
        <v>5385</v>
      </c>
    </row>
    <row r="13" spans="1:5">
      <c r="A13" s="45">
        <v>5</v>
      </c>
      <c r="B13" s="46" t="s">
        <v>553</v>
      </c>
      <c r="C13" s="47">
        <v>5330</v>
      </c>
      <c r="D13" s="49">
        <v>5430</v>
      </c>
    </row>
    <row r="14" spans="1:5">
      <c r="A14" s="45">
        <v>6</v>
      </c>
      <c r="B14" s="46" t="s">
        <v>554</v>
      </c>
      <c r="C14" s="47">
        <v>4615</v>
      </c>
      <c r="D14" s="49">
        <v>4715</v>
      </c>
    </row>
    <row r="15" spans="1:5">
      <c r="A15" s="45">
        <v>7</v>
      </c>
      <c r="B15" s="46" t="s">
        <v>555</v>
      </c>
      <c r="C15" s="47">
        <v>4785</v>
      </c>
      <c r="D15" s="49">
        <v>4885</v>
      </c>
    </row>
    <row r="16" spans="1:5">
      <c r="A16" s="45">
        <v>8</v>
      </c>
      <c r="B16" s="46" t="s">
        <v>556</v>
      </c>
      <c r="C16" s="47">
        <v>5285</v>
      </c>
      <c r="D16" s="49">
        <v>5385</v>
      </c>
    </row>
    <row r="17" spans="1:4">
      <c r="A17" s="45">
        <v>9</v>
      </c>
      <c r="B17" s="46" t="s">
        <v>562</v>
      </c>
      <c r="C17" s="47">
        <v>5330</v>
      </c>
      <c r="D17" s="49">
        <v>5430</v>
      </c>
    </row>
    <row r="18" spans="1:4">
      <c r="A18" s="45">
        <v>10</v>
      </c>
      <c r="B18" s="46" t="s">
        <v>561</v>
      </c>
      <c r="C18" s="47">
        <v>4665</v>
      </c>
      <c r="D18" s="49">
        <v>4765</v>
      </c>
    </row>
    <row r="19" spans="1:4">
      <c r="A19" s="45">
        <v>11</v>
      </c>
      <c r="B19" s="46" t="s">
        <v>563</v>
      </c>
      <c r="C19" s="47">
        <v>4785</v>
      </c>
      <c r="D19" s="49">
        <v>4885</v>
      </c>
    </row>
    <row r="20" spans="1:4">
      <c r="A20" s="45">
        <v>12</v>
      </c>
      <c r="B20" s="46" t="s">
        <v>564</v>
      </c>
      <c r="C20" s="47">
        <v>5285</v>
      </c>
      <c r="D20" s="49">
        <v>5385</v>
      </c>
    </row>
    <row r="21" spans="1:4">
      <c r="A21" s="45">
        <v>13</v>
      </c>
      <c r="B21" s="46" t="s">
        <v>565</v>
      </c>
      <c r="C21" s="47">
        <v>5330</v>
      </c>
      <c r="D21" s="49">
        <v>5430</v>
      </c>
    </row>
    <row r="22" spans="1:4">
      <c r="A22" s="45">
        <v>14</v>
      </c>
      <c r="B22" s="46" t="s">
        <v>557</v>
      </c>
      <c r="C22" s="47">
        <v>4985</v>
      </c>
      <c r="D22" s="49">
        <v>5085</v>
      </c>
    </row>
    <row r="23" spans="1:4">
      <c r="A23" s="45">
        <v>15</v>
      </c>
      <c r="B23" s="46" t="s">
        <v>566</v>
      </c>
      <c r="C23" s="47">
        <v>5285</v>
      </c>
      <c r="D23" s="49">
        <v>5385</v>
      </c>
    </row>
    <row r="24" spans="1:4">
      <c r="A24" s="45">
        <v>16</v>
      </c>
      <c r="B24" s="46" t="s">
        <v>567</v>
      </c>
      <c r="C24" s="47">
        <v>5285</v>
      </c>
      <c r="D24" s="49">
        <v>5385</v>
      </c>
    </row>
    <row r="25" spans="1:4">
      <c r="A25" s="45">
        <v>17</v>
      </c>
      <c r="B25" s="46" t="s">
        <v>568</v>
      </c>
      <c r="C25" s="47">
        <v>5330</v>
      </c>
      <c r="D25" s="49">
        <v>5430</v>
      </c>
    </row>
    <row r="26" spans="1:4">
      <c r="A26" s="45">
        <v>18</v>
      </c>
      <c r="B26" s="46" t="s">
        <v>558</v>
      </c>
      <c r="C26" s="47">
        <v>5125</v>
      </c>
      <c r="D26" s="49">
        <v>5225</v>
      </c>
    </row>
    <row r="27" spans="1:4">
      <c r="A27" s="45">
        <v>19</v>
      </c>
      <c r="B27" s="46" t="s">
        <v>569</v>
      </c>
      <c r="C27" s="47">
        <v>5285</v>
      </c>
      <c r="D27" s="49">
        <v>5385</v>
      </c>
    </row>
    <row r="28" spans="1:4">
      <c r="A28" s="45">
        <v>20</v>
      </c>
      <c r="B28" s="46" t="s">
        <v>570</v>
      </c>
      <c r="C28" s="47">
        <v>5285</v>
      </c>
      <c r="D28" s="49">
        <v>5385</v>
      </c>
    </row>
    <row r="29" spans="1:4">
      <c r="A29" s="45">
        <v>21</v>
      </c>
      <c r="B29" s="46" t="s">
        <v>571</v>
      </c>
      <c r="C29" s="47">
        <v>5330</v>
      </c>
      <c r="D29" s="49">
        <v>5430</v>
      </c>
    </row>
    <row r="30" spans="1:4">
      <c r="A30" s="45">
        <v>22</v>
      </c>
      <c r="B30" s="46" t="s">
        <v>572</v>
      </c>
      <c r="C30" s="47">
        <v>5305</v>
      </c>
      <c r="D30" s="49">
        <v>5405</v>
      </c>
    </row>
    <row r="31" spans="1:4">
      <c r="A31" s="45">
        <v>23</v>
      </c>
      <c r="B31" s="46" t="s">
        <v>559</v>
      </c>
      <c r="C31" s="47">
        <v>5305</v>
      </c>
      <c r="D31" s="49">
        <v>5405</v>
      </c>
    </row>
    <row r="32" spans="1:4" ht="12.75" thickBot="1">
      <c r="A32" s="177">
        <v>24</v>
      </c>
      <c r="B32" s="192" t="s">
        <v>560</v>
      </c>
      <c r="C32" s="193">
        <v>5395</v>
      </c>
      <c r="D32" s="53">
        <v>5495</v>
      </c>
    </row>
    <row r="33" spans="1:5" ht="15" thickBot="1">
      <c r="A33" s="236" t="s">
        <v>575</v>
      </c>
      <c r="B33" s="237"/>
      <c r="C33" s="237"/>
      <c r="D33" s="239"/>
    </row>
    <row r="34" spans="1:5">
      <c r="A34" s="39">
        <v>1</v>
      </c>
      <c r="B34" s="40" t="s">
        <v>549</v>
      </c>
      <c r="C34" s="41">
        <v>4185</v>
      </c>
      <c r="D34" s="44">
        <v>5389.7989750000006</v>
      </c>
      <c r="E34" s="7"/>
    </row>
    <row r="35" spans="1:5">
      <c r="A35" s="194">
        <v>2</v>
      </c>
      <c r="B35" s="46" t="s">
        <v>550</v>
      </c>
      <c r="C35" s="47">
        <v>4480</v>
      </c>
      <c r="D35" s="196">
        <v>7052.4642870000016</v>
      </c>
    </row>
    <row r="36" spans="1:5">
      <c r="A36" s="39">
        <v>3</v>
      </c>
      <c r="B36" s="40" t="s">
        <v>551</v>
      </c>
      <c r="C36" s="41">
        <v>4785</v>
      </c>
      <c r="D36" s="84">
        <v>4885</v>
      </c>
    </row>
    <row r="37" spans="1:5">
      <c r="A37" s="45">
        <v>4</v>
      </c>
      <c r="B37" s="46" t="s">
        <v>552</v>
      </c>
      <c r="C37" s="47">
        <v>5285</v>
      </c>
      <c r="D37" s="49">
        <v>5385</v>
      </c>
    </row>
    <row r="38" spans="1:5">
      <c r="A38" s="45">
        <v>5</v>
      </c>
      <c r="B38" s="46" t="s">
        <v>553</v>
      </c>
      <c r="C38" s="47">
        <v>5330</v>
      </c>
      <c r="D38" s="49">
        <v>5430</v>
      </c>
    </row>
    <row r="39" spans="1:5">
      <c r="A39" s="45">
        <v>6</v>
      </c>
      <c r="B39" s="46" t="s">
        <v>554</v>
      </c>
      <c r="C39" s="47">
        <v>4615</v>
      </c>
      <c r="D39" s="49">
        <v>4715</v>
      </c>
    </row>
    <row r="40" spans="1:5">
      <c r="A40" s="45">
        <v>7</v>
      </c>
      <c r="B40" s="46" t="s">
        <v>555</v>
      </c>
      <c r="C40" s="47">
        <v>4785</v>
      </c>
      <c r="D40" s="49">
        <v>4885</v>
      </c>
    </row>
    <row r="41" spans="1:5">
      <c r="A41" s="45">
        <v>8</v>
      </c>
      <c r="B41" s="46" t="s">
        <v>556</v>
      </c>
      <c r="C41" s="47">
        <v>5285</v>
      </c>
      <c r="D41" s="49">
        <v>5385</v>
      </c>
    </row>
    <row r="42" spans="1:5">
      <c r="A42" s="45">
        <v>9</v>
      </c>
      <c r="B42" s="46" t="s">
        <v>562</v>
      </c>
      <c r="C42" s="47">
        <v>5330</v>
      </c>
      <c r="D42" s="49">
        <v>5430</v>
      </c>
    </row>
    <row r="43" spans="1:5">
      <c r="A43" s="45">
        <v>10</v>
      </c>
      <c r="B43" s="46" t="s">
        <v>561</v>
      </c>
      <c r="C43" s="47">
        <v>4665</v>
      </c>
      <c r="D43" s="49">
        <v>4765</v>
      </c>
    </row>
    <row r="44" spans="1:5">
      <c r="A44" s="45">
        <v>11</v>
      </c>
      <c r="B44" s="46" t="s">
        <v>563</v>
      </c>
      <c r="C44" s="47">
        <v>4785</v>
      </c>
      <c r="D44" s="49">
        <v>4885</v>
      </c>
    </row>
    <row r="45" spans="1:5">
      <c r="A45" s="45">
        <v>12</v>
      </c>
      <c r="B45" s="46" t="s">
        <v>564</v>
      </c>
      <c r="C45" s="47">
        <v>5285</v>
      </c>
      <c r="D45" s="49">
        <v>5385</v>
      </c>
    </row>
    <row r="46" spans="1:5">
      <c r="A46" s="45">
        <v>13</v>
      </c>
      <c r="B46" s="46" t="s">
        <v>565</v>
      </c>
      <c r="C46" s="47">
        <v>5330</v>
      </c>
      <c r="D46" s="49">
        <v>5430</v>
      </c>
    </row>
    <row r="47" spans="1:5">
      <c r="A47" s="45">
        <v>14</v>
      </c>
      <c r="B47" s="46" t="s">
        <v>557</v>
      </c>
      <c r="C47" s="47">
        <v>4985</v>
      </c>
      <c r="D47" s="49">
        <v>5085</v>
      </c>
    </row>
    <row r="48" spans="1:5">
      <c r="A48" s="45">
        <v>15</v>
      </c>
      <c r="B48" s="46" t="s">
        <v>566</v>
      </c>
      <c r="C48" s="47">
        <v>5285</v>
      </c>
      <c r="D48" s="49">
        <v>5385</v>
      </c>
    </row>
    <row r="49" spans="1:4">
      <c r="A49" s="45">
        <v>16</v>
      </c>
      <c r="B49" s="46" t="s">
        <v>567</v>
      </c>
      <c r="C49" s="47">
        <v>5285</v>
      </c>
      <c r="D49" s="49">
        <v>5385</v>
      </c>
    </row>
    <row r="50" spans="1:4">
      <c r="A50" s="45">
        <v>17</v>
      </c>
      <c r="B50" s="46" t="s">
        <v>568</v>
      </c>
      <c r="C50" s="47">
        <v>5330</v>
      </c>
      <c r="D50" s="49">
        <v>5430</v>
      </c>
    </row>
    <row r="51" spans="1:4">
      <c r="A51" s="45">
        <v>18</v>
      </c>
      <c r="B51" s="46" t="s">
        <v>558</v>
      </c>
      <c r="C51" s="47">
        <v>5125</v>
      </c>
      <c r="D51" s="49">
        <v>5225</v>
      </c>
    </row>
    <row r="52" spans="1:4">
      <c r="A52" s="45">
        <v>19</v>
      </c>
      <c r="B52" s="46" t="s">
        <v>569</v>
      </c>
      <c r="C52" s="47">
        <v>5285</v>
      </c>
      <c r="D52" s="49">
        <v>5385</v>
      </c>
    </row>
    <row r="53" spans="1:4">
      <c r="A53" s="45">
        <v>20</v>
      </c>
      <c r="B53" s="46" t="s">
        <v>570</v>
      </c>
      <c r="C53" s="47">
        <v>5285</v>
      </c>
      <c r="D53" s="49">
        <v>5385</v>
      </c>
    </row>
    <row r="54" spans="1:4">
      <c r="A54" s="45">
        <v>21</v>
      </c>
      <c r="B54" s="46" t="s">
        <v>571</v>
      </c>
      <c r="C54" s="47">
        <v>5330</v>
      </c>
      <c r="D54" s="49">
        <v>5430</v>
      </c>
    </row>
    <row r="55" spans="1:4">
      <c r="A55" s="45">
        <v>22</v>
      </c>
      <c r="B55" s="46" t="s">
        <v>572</v>
      </c>
      <c r="C55" s="47">
        <v>5305</v>
      </c>
      <c r="D55" s="49">
        <v>5405</v>
      </c>
    </row>
    <row r="56" spans="1:4">
      <c r="A56" s="45">
        <v>23</v>
      </c>
      <c r="B56" s="46" t="s">
        <v>559</v>
      </c>
      <c r="C56" s="47">
        <v>5305</v>
      </c>
      <c r="D56" s="49">
        <v>5405</v>
      </c>
    </row>
    <row r="57" spans="1:4" ht="12.75" thickBot="1">
      <c r="A57" s="177">
        <v>24</v>
      </c>
      <c r="B57" s="192" t="s">
        <v>560</v>
      </c>
      <c r="C57" s="193">
        <v>5395</v>
      </c>
      <c r="D57" s="53">
        <v>5495</v>
      </c>
    </row>
    <row r="58" spans="1:4" ht="12.75" thickBot="1">
      <c r="A58" s="54">
        <v>1</v>
      </c>
      <c r="B58" s="55" t="s">
        <v>305</v>
      </c>
      <c r="C58" s="56">
        <v>7650</v>
      </c>
      <c r="D58" s="59">
        <v>7750</v>
      </c>
    </row>
    <row r="59" spans="1:4">
      <c r="A59" s="9"/>
      <c r="B59" s="9"/>
      <c r="C59" s="60"/>
      <c r="D59" s="9"/>
    </row>
    <row r="60" spans="1:4">
      <c r="A60" s="9" t="s">
        <v>457</v>
      </c>
      <c r="B60" s="9"/>
      <c r="C60" s="60"/>
      <c r="D60" s="9"/>
    </row>
    <row r="61" spans="1:4" ht="27.75" customHeight="1">
      <c r="A61" s="9" t="s">
        <v>580</v>
      </c>
      <c r="B61" s="9"/>
      <c r="C61" s="60"/>
      <c r="D61" s="9"/>
    </row>
    <row r="62" spans="1:4" ht="12.75" thickBot="1">
      <c r="A62" s="9" t="s">
        <v>579</v>
      </c>
      <c r="B62" s="9"/>
      <c r="C62" s="60"/>
      <c r="D62" s="9"/>
    </row>
    <row r="63" spans="1:4" ht="12.75" customHeight="1">
      <c r="A63" s="222" t="s">
        <v>0</v>
      </c>
      <c r="B63" s="224" t="s">
        <v>472</v>
      </c>
      <c r="C63" s="197"/>
    </row>
    <row r="64" spans="1:4" ht="25.5">
      <c r="A64" s="223"/>
      <c r="B64" s="225"/>
      <c r="C64" s="69" t="s">
        <v>464</v>
      </c>
    </row>
    <row r="65" spans="1:3" ht="15">
      <c r="A65" s="70">
        <v>1</v>
      </c>
      <c r="B65" s="70" t="s">
        <v>460</v>
      </c>
      <c r="C65" s="72">
        <v>384</v>
      </c>
    </row>
    <row r="67" spans="1:3" ht="15">
      <c r="B67" s="36" t="s">
        <v>447</v>
      </c>
    </row>
    <row r="68" spans="1:3" ht="15">
      <c r="B68" s="36"/>
    </row>
    <row r="69" spans="1:3" ht="15">
      <c r="B69" s="36" t="s">
        <v>448</v>
      </c>
    </row>
  </sheetData>
  <mergeCells count="6">
    <mergeCell ref="A63:A64"/>
    <mergeCell ref="B63:B64"/>
    <mergeCell ref="A6:A7"/>
    <mergeCell ref="B6:B7"/>
    <mergeCell ref="A8:D8"/>
    <mergeCell ref="A33:D33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78"/>
  <sheetViews>
    <sheetView topLeftCell="A408" workbookViewId="0">
      <selection activeCell="A427" sqref="A427:IV427"/>
    </sheetView>
  </sheetViews>
  <sheetFormatPr defaultRowHeight="12"/>
  <cols>
    <col min="1" max="1" width="4.42578125" style="2" customWidth="1"/>
    <col min="2" max="2" width="41.28515625" style="2" customWidth="1"/>
    <col min="3" max="3" width="9" style="2" bestFit="1" customWidth="1"/>
    <col min="4" max="4" width="10.85546875" style="2" bestFit="1" customWidth="1"/>
    <col min="5" max="5" width="14" style="2" customWidth="1"/>
    <col min="6" max="16384" width="9.140625" style="2"/>
  </cols>
  <sheetData>
    <row r="1" spans="1:6">
      <c r="A1" s="16"/>
      <c r="B1" s="16"/>
      <c r="C1" s="16"/>
      <c r="D1" s="16"/>
      <c r="E1" s="17" t="s">
        <v>441</v>
      </c>
    </row>
    <row r="2" spans="1:6">
      <c r="A2" s="16"/>
      <c r="B2" s="16"/>
      <c r="C2" s="16"/>
      <c r="D2" s="16"/>
      <c r="E2" s="17" t="s">
        <v>608</v>
      </c>
    </row>
    <row r="3" spans="1:6">
      <c r="A3" s="16"/>
      <c r="B3" s="16"/>
      <c r="C3" s="16"/>
      <c r="D3" s="16"/>
      <c r="E3" s="17"/>
    </row>
    <row r="4" spans="1:6" ht="15">
      <c r="A4" s="16"/>
      <c r="B4" s="198"/>
      <c r="C4" s="198" t="s">
        <v>611</v>
      </c>
      <c r="D4" s="198"/>
      <c r="E4" s="198"/>
      <c r="F4" s="198"/>
    </row>
    <row r="5" spans="1:6" ht="15">
      <c r="A5" s="16"/>
      <c r="B5" s="198"/>
      <c r="C5" s="198"/>
      <c r="D5" s="198"/>
      <c r="E5" s="198"/>
      <c r="F5" s="198"/>
    </row>
    <row r="6" spans="1:6" ht="15">
      <c r="A6" s="16"/>
      <c r="B6" s="198" t="s">
        <v>613</v>
      </c>
      <c r="C6" s="198"/>
      <c r="D6" s="198"/>
      <c r="E6" s="198"/>
      <c r="F6" s="198"/>
    </row>
    <row r="7" spans="1:6" ht="15">
      <c r="A7" s="16"/>
      <c r="B7" s="198"/>
      <c r="C7" s="198"/>
      <c r="D7" s="198"/>
      <c r="E7" s="198"/>
      <c r="F7" s="198"/>
    </row>
    <row r="8" spans="1:6" ht="15">
      <c r="A8" s="16"/>
      <c r="B8" s="9"/>
      <c r="C8" s="36" t="s">
        <v>612</v>
      </c>
      <c r="D8" s="36"/>
      <c r="E8" s="9"/>
      <c r="F8" s="198"/>
    </row>
    <row r="9" spans="1:6">
      <c r="A9" s="16"/>
      <c r="B9" s="16"/>
      <c r="C9" s="16"/>
      <c r="D9" s="16"/>
      <c r="E9" s="17"/>
    </row>
    <row r="10" spans="1:6">
      <c r="A10" s="16"/>
      <c r="B10" s="16"/>
      <c r="C10" s="16"/>
      <c r="D10" s="16"/>
      <c r="E10" s="17"/>
    </row>
    <row r="11" spans="1:6" ht="14.25">
      <c r="A11" s="16"/>
      <c r="B11" s="18" t="s">
        <v>607</v>
      </c>
      <c r="C11" s="18"/>
      <c r="D11" s="16"/>
      <c r="E11" s="17"/>
    </row>
    <row r="12" spans="1:6" ht="21.75" customHeight="1">
      <c r="A12" s="16"/>
      <c r="B12" s="19" t="s">
        <v>609</v>
      </c>
      <c r="C12" s="19"/>
      <c r="D12" s="16"/>
      <c r="E12" s="17"/>
    </row>
    <row r="13" spans="1:6" ht="21.75" customHeight="1">
      <c r="A13" s="16"/>
      <c r="B13" s="19" t="s">
        <v>610</v>
      </c>
      <c r="C13" s="19"/>
      <c r="D13" s="16"/>
      <c r="E13" s="17"/>
    </row>
    <row r="14" spans="1:6" s="6" customFormat="1" ht="28.5">
      <c r="A14" s="20" t="s">
        <v>0</v>
      </c>
      <c r="B14" s="20" t="s">
        <v>1</v>
      </c>
      <c r="C14" s="21" t="s">
        <v>438</v>
      </c>
      <c r="D14" s="21" t="s">
        <v>439</v>
      </c>
      <c r="E14" s="21" t="s">
        <v>449</v>
      </c>
    </row>
    <row r="15" spans="1:6" s="3" customFormat="1" ht="15">
      <c r="A15" s="22"/>
      <c r="B15" s="23" t="s">
        <v>2</v>
      </c>
      <c r="C15" s="24"/>
      <c r="D15" s="24"/>
      <c r="E15" s="25"/>
    </row>
    <row r="16" spans="1:6" s="3" customFormat="1" ht="15">
      <c r="A16" s="11"/>
      <c r="B16" s="23" t="s">
        <v>3</v>
      </c>
      <c r="C16" s="24"/>
      <c r="D16" s="24"/>
      <c r="E16" s="26"/>
    </row>
    <row r="17" spans="1:5" s="5" customFormat="1" ht="15">
      <c r="A17" s="12">
        <v>1</v>
      </c>
      <c r="B17" s="13" t="s">
        <v>4</v>
      </c>
      <c r="C17" s="14">
        <v>0.87</v>
      </c>
      <c r="D17" s="14">
        <v>0.36</v>
      </c>
      <c r="E17" s="27">
        <v>4722.212456104</v>
      </c>
    </row>
    <row r="18" spans="1:5" s="5" customFormat="1" ht="15">
      <c r="A18" s="12">
        <v>2</v>
      </c>
      <c r="B18" s="13" t="s">
        <v>5</v>
      </c>
      <c r="C18" s="14">
        <v>1.145</v>
      </c>
      <c r="D18" s="14">
        <v>0.48</v>
      </c>
      <c r="E18" s="27">
        <v>5957.3719096320019</v>
      </c>
    </row>
    <row r="19" spans="1:5" s="5" customFormat="1" ht="15">
      <c r="A19" s="12">
        <v>3</v>
      </c>
      <c r="B19" s="13" t="s">
        <v>6</v>
      </c>
      <c r="C19" s="14">
        <v>0.97</v>
      </c>
      <c r="D19" s="14">
        <v>0.4</v>
      </c>
      <c r="E19" s="27">
        <v>4722.212456104</v>
      </c>
    </row>
    <row r="20" spans="1:5" s="5" customFormat="1" ht="15">
      <c r="A20" s="12">
        <v>4</v>
      </c>
      <c r="B20" s="13" t="s">
        <v>7</v>
      </c>
      <c r="C20" s="14">
        <v>1.29</v>
      </c>
      <c r="D20" s="14">
        <v>0.53</v>
      </c>
      <c r="E20" s="27">
        <v>5957.3719096320019</v>
      </c>
    </row>
    <row r="21" spans="1:5" s="5" customFormat="1" ht="15">
      <c r="A21" s="12">
        <v>5</v>
      </c>
      <c r="B21" s="13" t="s">
        <v>8</v>
      </c>
      <c r="C21" s="14">
        <v>1.1879999999999999</v>
      </c>
      <c r="D21" s="14">
        <v>0.48</v>
      </c>
      <c r="E21" s="27">
        <v>6451.5376640000004</v>
      </c>
    </row>
    <row r="22" spans="1:5" s="5" customFormat="1" ht="15">
      <c r="A22" s="12">
        <v>6</v>
      </c>
      <c r="B22" s="13" t="s">
        <v>9</v>
      </c>
      <c r="C22" s="14">
        <v>1.2130000000000001</v>
      </c>
      <c r="D22" s="14">
        <v>0.49</v>
      </c>
      <c r="E22" s="27">
        <v>7157.559323200001</v>
      </c>
    </row>
    <row r="23" spans="1:5" s="5" customFormat="1" ht="15">
      <c r="A23" s="12">
        <v>7</v>
      </c>
      <c r="B23" s="13" t="s">
        <v>10</v>
      </c>
      <c r="C23" s="14">
        <v>0.79200000000000004</v>
      </c>
      <c r="D23" s="14">
        <v>0.32</v>
      </c>
      <c r="E23" s="27">
        <v>4170.4968448000009</v>
      </c>
    </row>
    <row r="24" spans="1:5" s="5" customFormat="1" ht="15">
      <c r="A24" s="12">
        <v>8</v>
      </c>
      <c r="B24" s="13" t="s">
        <v>11</v>
      </c>
      <c r="C24" s="14">
        <v>1.08</v>
      </c>
      <c r="D24" s="14">
        <v>0.45</v>
      </c>
      <c r="E24" s="27">
        <v>5306.5869519520011</v>
      </c>
    </row>
    <row r="25" spans="1:5" s="5" customFormat="1" ht="15">
      <c r="A25" s="12">
        <v>9</v>
      </c>
      <c r="B25" s="13" t="s">
        <v>12</v>
      </c>
      <c r="C25" s="14">
        <v>1.425</v>
      </c>
      <c r="D25" s="14">
        <v>0.59</v>
      </c>
      <c r="E25" s="27">
        <v>6592.8392575760008</v>
      </c>
    </row>
    <row r="26" spans="1:5" s="5" customFormat="1" ht="15">
      <c r="A26" s="12">
        <v>10</v>
      </c>
      <c r="B26" s="13" t="s">
        <v>13</v>
      </c>
      <c r="C26" s="14">
        <v>1.28</v>
      </c>
      <c r="D26" s="14">
        <v>0.53</v>
      </c>
      <c r="E26" s="27">
        <v>6261.2480135920014</v>
      </c>
    </row>
    <row r="27" spans="1:5" s="5" customFormat="1" ht="15">
      <c r="A27" s="12">
        <v>11</v>
      </c>
      <c r="B27" s="13" t="s">
        <v>14</v>
      </c>
      <c r="C27" s="14">
        <v>1.7</v>
      </c>
      <c r="D27" s="14">
        <v>0.7</v>
      </c>
      <c r="E27" s="27">
        <v>7834.9659182080004</v>
      </c>
    </row>
    <row r="28" spans="1:5" s="5" customFormat="1" ht="15">
      <c r="A28" s="12">
        <v>12</v>
      </c>
      <c r="B28" s="13" t="s">
        <v>15</v>
      </c>
      <c r="C28" s="14">
        <v>1.49</v>
      </c>
      <c r="D28" s="14">
        <v>0.61</v>
      </c>
      <c r="E28" s="27">
        <v>7150.6427380960004</v>
      </c>
    </row>
    <row r="29" spans="1:5" s="5" customFormat="1" ht="15">
      <c r="A29" s="12">
        <v>13</v>
      </c>
      <c r="B29" s="13" t="s">
        <v>16</v>
      </c>
      <c r="C29" s="14">
        <v>1.97</v>
      </c>
      <c r="D29" s="14">
        <v>0.81</v>
      </c>
      <c r="E29" s="27">
        <v>8958.0694574800018</v>
      </c>
    </row>
    <row r="30" spans="1:5" s="5" customFormat="1" ht="15">
      <c r="A30" s="12">
        <v>14</v>
      </c>
      <c r="B30" s="13" t="s">
        <v>17</v>
      </c>
      <c r="C30" s="14">
        <v>1.625</v>
      </c>
      <c r="D30" s="14">
        <v>0.65</v>
      </c>
      <c r="E30" s="27">
        <v>7921.6803242719998</v>
      </c>
    </row>
    <row r="31" spans="1:5" s="5" customFormat="1" ht="15">
      <c r="A31" s="12">
        <v>15</v>
      </c>
      <c r="B31" s="13" t="s">
        <v>18</v>
      </c>
      <c r="C31" s="14">
        <v>2.15</v>
      </c>
      <c r="D31" s="14">
        <v>0.87</v>
      </c>
      <c r="E31" s="27">
        <v>10506.17568</v>
      </c>
    </row>
    <row r="32" spans="1:5" s="5" customFormat="1" ht="15">
      <c r="A32" s="12">
        <v>16</v>
      </c>
      <c r="B32" s="13" t="s">
        <v>19</v>
      </c>
      <c r="C32" s="14">
        <v>1.7250000000000001</v>
      </c>
      <c r="D32" s="14">
        <v>0.69</v>
      </c>
      <c r="E32" s="27">
        <v>8413.6027140880014</v>
      </c>
    </row>
    <row r="33" spans="1:5" s="5" customFormat="1" ht="15">
      <c r="A33" s="12">
        <v>17</v>
      </c>
      <c r="B33" s="13" t="s">
        <v>20</v>
      </c>
      <c r="C33" s="14">
        <v>2.2999999999999998</v>
      </c>
      <c r="D33" s="14">
        <v>0.92</v>
      </c>
      <c r="E33" s="27">
        <v>11132.8932</v>
      </c>
    </row>
    <row r="34" spans="1:5" s="5" customFormat="1" ht="15">
      <c r="A34" s="12">
        <v>18</v>
      </c>
      <c r="B34" s="13" t="s">
        <v>21</v>
      </c>
      <c r="C34" s="14">
        <v>1.825</v>
      </c>
      <c r="D34" s="14">
        <v>0.73</v>
      </c>
      <c r="E34" s="27">
        <v>9378.8311662540018</v>
      </c>
    </row>
    <row r="35" spans="1:5" s="5" customFormat="1" ht="15">
      <c r="A35" s="12">
        <v>19</v>
      </c>
      <c r="B35" s="13" t="s">
        <v>22</v>
      </c>
      <c r="C35" s="14">
        <v>2.4249999999999998</v>
      </c>
      <c r="D35" s="14">
        <v>0.97</v>
      </c>
      <c r="E35" s="27">
        <v>11612.576250000002</v>
      </c>
    </row>
    <row r="36" spans="1:5" s="5" customFormat="1" ht="15">
      <c r="A36" s="12">
        <v>20</v>
      </c>
      <c r="B36" s="13" t="s">
        <v>23</v>
      </c>
      <c r="C36" s="14">
        <v>1.95</v>
      </c>
      <c r="D36" s="14">
        <v>0.78</v>
      </c>
      <c r="E36" s="27">
        <v>10418.007050946</v>
      </c>
    </row>
    <row r="37" spans="1:5" s="5" customFormat="1" ht="15">
      <c r="A37" s="12">
        <v>21</v>
      </c>
      <c r="B37" s="13" t="s">
        <v>24</v>
      </c>
      <c r="C37" s="14">
        <v>2.5750000000000002</v>
      </c>
      <c r="D37" s="14">
        <v>1.03</v>
      </c>
      <c r="E37" s="27">
        <v>11641.289314479001</v>
      </c>
    </row>
    <row r="38" spans="1:5" s="5" customFormat="1" ht="15">
      <c r="A38" s="12">
        <v>22</v>
      </c>
      <c r="B38" s="13" t="s">
        <v>25</v>
      </c>
      <c r="C38" s="14">
        <v>2</v>
      </c>
      <c r="D38" s="14">
        <v>0.8</v>
      </c>
      <c r="E38" s="27">
        <v>10808.614309064002</v>
      </c>
    </row>
    <row r="39" spans="1:5" s="5" customFormat="1" ht="15">
      <c r="A39" s="12">
        <v>23</v>
      </c>
      <c r="B39" s="13" t="s">
        <v>26</v>
      </c>
      <c r="C39" s="14">
        <v>2</v>
      </c>
      <c r="D39" s="14">
        <v>0.8</v>
      </c>
      <c r="E39" s="27">
        <v>10808.614309064002</v>
      </c>
    </row>
    <row r="40" spans="1:5" s="5" customFormat="1" ht="15">
      <c r="A40" s="12">
        <v>24</v>
      </c>
      <c r="B40" s="13" t="s">
        <v>27</v>
      </c>
      <c r="C40" s="14">
        <v>2</v>
      </c>
      <c r="D40" s="14">
        <v>0.8</v>
      </c>
      <c r="E40" s="27">
        <v>10808.614309064002</v>
      </c>
    </row>
    <row r="41" spans="1:5" s="5" customFormat="1" ht="15">
      <c r="A41" s="12">
        <v>25</v>
      </c>
      <c r="B41" s="13" t="s">
        <v>444</v>
      </c>
      <c r="C41" s="14">
        <v>2.6</v>
      </c>
      <c r="D41" s="14">
        <v>1.04</v>
      </c>
      <c r="E41" s="27">
        <v>12055.727304192003</v>
      </c>
    </row>
    <row r="42" spans="1:5" s="5" customFormat="1" ht="15">
      <c r="A42" s="12">
        <v>26</v>
      </c>
      <c r="B42" s="13" t="s">
        <v>28</v>
      </c>
      <c r="C42" s="14">
        <v>2.6</v>
      </c>
      <c r="D42" s="14">
        <v>1.04</v>
      </c>
      <c r="E42" s="27">
        <v>13322.6490254</v>
      </c>
    </row>
    <row r="43" spans="1:5" s="5" customFormat="1" ht="15">
      <c r="A43" s="12">
        <v>27</v>
      </c>
      <c r="B43" s="13" t="s">
        <v>29</v>
      </c>
      <c r="C43" s="14">
        <v>2.6</v>
      </c>
      <c r="D43" s="14">
        <v>1.04</v>
      </c>
      <c r="E43" s="27">
        <v>13322.6490254</v>
      </c>
    </row>
    <row r="44" spans="1:5" s="5" customFormat="1" ht="15">
      <c r="A44" s="12">
        <v>28</v>
      </c>
      <c r="B44" s="13" t="s">
        <v>30</v>
      </c>
      <c r="C44" s="14">
        <v>2.6</v>
      </c>
      <c r="D44" s="14">
        <v>1.04</v>
      </c>
      <c r="E44" s="27">
        <v>14795.987148800001</v>
      </c>
    </row>
    <row r="45" spans="1:5" s="5" customFormat="1" ht="15">
      <c r="A45" s="12">
        <v>29</v>
      </c>
      <c r="B45" s="13" t="s">
        <v>31</v>
      </c>
      <c r="C45" s="14">
        <v>2.6</v>
      </c>
      <c r="D45" s="14">
        <v>1.04</v>
      </c>
      <c r="E45" s="27">
        <v>15271.473360000002</v>
      </c>
    </row>
    <row r="46" spans="1:5" s="5" customFormat="1" ht="15">
      <c r="A46" s="12">
        <v>30</v>
      </c>
      <c r="B46" s="13" t="s">
        <v>436</v>
      </c>
      <c r="C46" s="14">
        <v>1.6839999999999999</v>
      </c>
      <c r="D46" s="14">
        <v>0.68</v>
      </c>
      <c r="E46" s="27">
        <v>10166.787488</v>
      </c>
    </row>
    <row r="47" spans="1:5" s="5" customFormat="1" ht="15">
      <c r="A47" s="12">
        <v>31</v>
      </c>
      <c r="B47" s="13" t="s">
        <v>32</v>
      </c>
      <c r="C47" s="14">
        <v>2.0499999999999998</v>
      </c>
      <c r="D47" s="14">
        <v>0.82</v>
      </c>
      <c r="E47" s="27">
        <v>10624.410233008002</v>
      </c>
    </row>
    <row r="48" spans="1:5" s="5" customFormat="1" ht="15">
      <c r="A48" s="12">
        <v>32</v>
      </c>
      <c r="B48" s="13" t="s">
        <v>33</v>
      </c>
      <c r="C48" s="14">
        <v>2.7</v>
      </c>
      <c r="D48" s="14">
        <v>1.08</v>
      </c>
      <c r="E48" s="27">
        <v>12563.878268700002</v>
      </c>
    </row>
    <row r="49" spans="1:5" s="5" customFormat="1" ht="15">
      <c r="A49" s="12">
        <v>33</v>
      </c>
      <c r="B49" s="13" t="s">
        <v>34</v>
      </c>
      <c r="C49" s="14">
        <v>2.15</v>
      </c>
      <c r="D49" s="14">
        <v>0.86</v>
      </c>
      <c r="E49" s="27">
        <v>10989.676311328003</v>
      </c>
    </row>
    <row r="50" spans="1:5" s="5" customFormat="1" ht="15">
      <c r="A50" s="12">
        <v>34</v>
      </c>
      <c r="B50" s="13" t="s">
        <v>35</v>
      </c>
      <c r="C50" s="14">
        <v>2.85</v>
      </c>
      <c r="D50" s="14">
        <v>1.1399999999999999</v>
      </c>
      <c r="E50" s="27">
        <v>13160.057872060002</v>
      </c>
    </row>
    <row r="51" spans="1:5" s="5" customFormat="1" ht="15">
      <c r="A51" s="12">
        <v>35</v>
      </c>
      <c r="B51" s="13" t="s">
        <v>36</v>
      </c>
      <c r="C51" s="14">
        <v>2.25</v>
      </c>
      <c r="D51" s="14">
        <v>0.9</v>
      </c>
      <c r="E51" s="27">
        <v>12208.230320000002</v>
      </c>
    </row>
    <row r="52" spans="1:5" s="5" customFormat="1" ht="15">
      <c r="A52" s="12">
        <v>36</v>
      </c>
      <c r="B52" s="13" t="s">
        <v>37</v>
      </c>
      <c r="C52" s="14">
        <v>2.9750000000000001</v>
      </c>
      <c r="D52" s="14">
        <v>1.19</v>
      </c>
      <c r="E52" s="27">
        <v>14689.225846636002</v>
      </c>
    </row>
    <row r="53" spans="1:5" s="3" customFormat="1" ht="15">
      <c r="A53" s="11"/>
      <c r="B53" s="23" t="s">
        <v>38</v>
      </c>
      <c r="C53" s="28"/>
      <c r="D53" s="28"/>
      <c r="E53" s="29"/>
    </row>
    <row r="54" spans="1:5" s="5" customFormat="1" ht="15">
      <c r="A54" s="12">
        <v>1</v>
      </c>
      <c r="B54" s="13" t="s">
        <v>39</v>
      </c>
      <c r="C54" s="14">
        <v>4.2</v>
      </c>
      <c r="D54" s="14">
        <v>1.68</v>
      </c>
      <c r="E54" s="30">
        <v>23200</v>
      </c>
    </row>
    <row r="55" spans="1:5" s="5" customFormat="1" ht="15">
      <c r="A55" s="12">
        <v>2</v>
      </c>
      <c r="B55" s="13" t="s">
        <v>40</v>
      </c>
      <c r="C55" s="14">
        <v>4.2</v>
      </c>
      <c r="D55" s="14">
        <v>1.68</v>
      </c>
      <c r="E55" s="30">
        <v>23200</v>
      </c>
    </row>
    <row r="56" spans="1:5" s="5" customFormat="1" ht="15">
      <c r="A56" s="12">
        <v>3</v>
      </c>
      <c r="B56" s="13" t="s">
        <v>41</v>
      </c>
      <c r="C56" s="14">
        <v>5.4</v>
      </c>
      <c r="D56" s="14">
        <v>2.16</v>
      </c>
      <c r="E56" s="30">
        <v>30420</v>
      </c>
    </row>
    <row r="57" spans="1:5" s="5" customFormat="1" ht="15">
      <c r="A57" s="12">
        <v>4</v>
      </c>
      <c r="B57" s="13" t="s">
        <v>42</v>
      </c>
      <c r="C57" s="14">
        <v>5.4</v>
      </c>
      <c r="D57" s="14">
        <v>2.16</v>
      </c>
      <c r="E57" s="30">
        <v>30420</v>
      </c>
    </row>
    <row r="58" spans="1:5" s="3" customFormat="1" ht="15">
      <c r="A58" s="11"/>
      <c r="B58" s="23" t="s">
        <v>43</v>
      </c>
      <c r="C58" s="28"/>
      <c r="D58" s="28"/>
      <c r="E58" s="29"/>
    </row>
    <row r="59" spans="1:5" s="5" customFormat="1" ht="15">
      <c r="A59" s="12">
        <v>1</v>
      </c>
      <c r="B59" s="13" t="s">
        <v>44</v>
      </c>
      <c r="C59" s="14">
        <v>0.45</v>
      </c>
      <c r="D59" s="14">
        <v>0.18099999999999999</v>
      </c>
      <c r="E59" s="30">
        <v>2017.8246950400005</v>
      </c>
    </row>
    <row r="60" spans="1:5" s="5" customFormat="1" ht="15">
      <c r="A60" s="12">
        <v>2</v>
      </c>
      <c r="B60" s="13" t="s">
        <v>45</v>
      </c>
      <c r="C60" s="14">
        <v>0.23</v>
      </c>
      <c r="D60" s="14">
        <v>9.0999999999999998E-2</v>
      </c>
      <c r="E60" s="30">
        <v>1354.5542691296005</v>
      </c>
    </row>
    <row r="61" spans="1:5" s="5" customFormat="1" ht="15">
      <c r="A61" s="12">
        <v>3</v>
      </c>
      <c r="B61" s="13" t="s">
        <v>46</v>
      </c>
      <c r="C61" s="14">
        <v>0.3</v>
      </c>
      <c r="D61" s="14">
        <v>0.121</v>
      </c>
      <c r="E61" s="30">
        <v>1413.7473712208002</v>
      </c>
    </row>
    <row r="62" spans="1:5" s="5" customFormat="1" ht="15">
      <c r="A62" s="12">
        <v>4</v>
      </c>
      <c r="B62" s="13" t="s">
        <v>47</v>
      </c>
      <c r="C62" s="14">
        <v>0.56000000000000005</v>
      </c>
      <c r="D62" s="14">
        <v>0.22500000000000001</v>
      </c>
      <c r="E62" s="30">
        <v>2629.3734880000006</v>
      </c>
    </row>
    <row r="63" spans="1:5" s="5" customFormat="1" ht="15">
      <c r="A63" s="12">
        <v>5</v>
      </c>
      <c r="B63" s="13" t="s">
        <v>48</v>
      </c>
      <c r="C63" s="14">
        <v>0.38</v>
      </c>
      <c r="D63" s="14">
        <v>0.15</v>
      </c>
      <c r="E63" s="30">
        <v>1681.5349600000004</v>
      </c>
    </row>
    <row r="64" spans="1:5" s="5" customFormat="1" ht="15">
      <c r="A64" s="12">
        <v>6</v>
      </c>
      <c r="B64" s="13" t="s">
        <v>49</v>
      </c>
      <c r="C64" s="14">
        <v>0.63</v>
      </c>
      <c r="D64" s="14">
        <v>0.252</v>
      </c>
      <c r="E64" s="30">
        <v>2804.9806400000002</v>
      </c>
    </row>
    <row r="65" spans="1:5" s="5" customFormat="1" ht="15">
      <c r="A65" s="12">
        <v>7</v>
      </c>
      <c r="B65" s="13" t="s">
        <v>50</v>
      </c>
      <c r="C65" s="14">
        <v>0.42</v>
      </c>
      <c r="D65" s="14">
        <v>0.16900000000000001</v>
      </c>
      <c r="E65" s="30">
        <v>1910.05584</v>
      </c>
    </row>
    <row r="66" spans="1:5" s="5" customFormat="1" ht="15">
      <c r="A66" s="12">
        <v>8</v>
      </c>
      <c r="B66" s="13" t="s">
        <v>51</v>
      </c>
      <c r="C66" s="14">
        <v>0.71</v>
      </c>
      <c r="D66" s="14">
        <v>0.28000000000000003</v>
      </c>
      <c r="E66" s="30">
        <v>3240.5694720000006</v>
      </c>
    </row>
    <row r="67" spans="1:5" s="5" customFormat="1" ht="15">
      <c r="A67" s="12">
        <v>9</v>
      </c>
      <c r="B67" s="13" t="s">
        <v>52</v>
      </c>
      <c r="C67" s="14">
        <v>0.47</v>
      </c>
      <c r="D67" s="14">
        <v>0.188</v>
      </c>
      <c r="E67" s="30">
        <v>2616.9826767392001</v>
      </c>
    </row>
    <row r="68" spans="1:5" s="5" customFormat="1" ht="15">
      <c r="A68" s="12">
        <v>10</v>
      </c>
      <c r="B68" s="13" t="s">
        <v>53</v>
      </c>
      <c r="C68" s="14">
        <v>0.78</v>
      </c>
      <c r="D68" s="14">
        <v>0.31</v>
      </c>
      <c r="E68" s="30">
        <v>3570.3931200000011</v>
      </c>
    </row>
    <row r="69" spans="1:5" s="5" customFormat="1" ht="15">
      <c r="A69" s="12">
        <v>11</v>
      </c>
      <c r="B69" s="13" t="s">
        <v>54</v>
      </c>
      <c r="C69" s="14">
        <v>0.52</v>
      </c>
      <c r="D69" s="14">
        <v>0.20699999999999999</v>
      </c>
      <c r="E69" s="30">
        <v>2644.7277662960009</v>
      </c>
    </row>
    <row r="70" spans="1:5" s="5" customFormat="1" ht="15">
      <c r="A70" s="12">
        <v>12</v>
      </c>
      <c r="B70" s="13" t="s">
        <v>55</v>
      </c>
      <c r="C70" s="14">
        <v>0.85</v>
      </c>
      <c r="D70" s="14">
        <v>0.34</v>
      </c>
      <c r="E70" s="30">
        <v>3893.2900160000004</v>
      </c>
    </row>
    <row r="71" spans="1:5" s="5" customFormat="1" ht="15">
      <c r="A71" s="12">
        <v>13</v>
      </c>
      <c r="B71" s="13" t="s">
        <v>56</v>
      </c>
      <c r="C71" s="14">
        <v>1.07</v>
      </c>
      <c r="D71" s="14">
        <v>0.42599999999999999</v>
      </c>
      <c r="E71" s="30">
        <v>4977.9618560000008</v>
      </c>
    </row>
    <row r="72" spans="1:5" s="5" customFormat="1" ht="15">
      <c r="A72" s="12">
        <v>14</v>
      </c>
      <c r="B72" s="13" t="s">
        <v>57</v>
      </c>
      <c r="C72" s="14">
        <v>0.56000000000000005</v>
      </c>
      <c r="D72" s="14">
        <v>0.22500000000000001</v>
      </c>
      <c r="E72" s="30">
        <v>2575.9488160000001</v>
      </c>
    </row>
    <row r="73" spans="1:5" s="5" customFormat="1" ht="15">
      <c r="A73" s="12">
        <v>15</v>
      </c>
      <c r="B73" s="13" t="s">
        <v>58</v>
      </c>
      <c r="C73" s="14">
        <v>0.93</v>
      </c>
      <c r="D73" s="14">
        <v>0.37</v>
      </c>
      <c r="E73" s="30">
        <v>4308.4277600000014</v>
      </c>
    </row>
    <row r="74" spans="1:5" s="5" customFormat="1" ht="15">
      <c r="A74" s="12">
        <v>16</v>
      </c>
      <c r="B74" s="13" t="s">
        <v>59</v>
      </c>
      <c r="C74" s="14">
        <v>0.61</v>
      </c>
      <c r="D74" s="14">
        <v>0.245</v>
      </c>
      <c r="E74" s="30">
        <v>3363.8009440000005</v>
      </c>
    </row>
    <row r="75" spans="1:5" s="5" customFormat="1" ht="15">
      <c r="A75" s="12">
        <v>17</v>
      </c>
      <c r="B75" s="13" t="s">
        <v>60</v>
      </c>
      <c r="C75" s="14">
        <v>0.96</v>
      </c>
      <c r="D75" s="14">
        <v>0.38200000000000001</v>
      </c>
      <c r="E75" s="30">
        <v>4718.1607200000008</v>
      </c>
    </row>
    <row r="76" spans="1:5" s="5" customFormat="1" ht="15">
      <c r="A76" s="12">
        <v>18</v>
      </c>
      <c r="B76" s="13" t="s">
        <v>61</v>
      </c>
      <c r="C76" s="14">
        <v>0.64</v>
      </c>
      <c r="D76" s="14">
        <v>0.254</v>
      </c>
      <c r="E76" s="30">
        <v>3241.6120800000003</v>
      </c>
    </row>
    <row r="77" spans="1:5" s="5" customFormat="1" ht="15">
      <c r="A77" s="12">
        <v>19</v>
      </c>
      <c r="B77" s="13" t="s">
        <v>62</v>
      </c>
      <c r="C77" s="14">
        <v>1</v>
      </c>
      <c r="D77" s="14">
        <v>0.4</v>
      </c>
      <c r="E77" s="30">
        <v>4924.1057600000004</v>
      </c>
    </row>
    <row r="78" spans="1:5" s="5" customFormat="1" ht="15">
      <c r="A78" s="12">
        <v>20</v>
      </c>
      <c r="B78" s="13" t="s">
        <v>63</v>
      </c>
      <c r="C78" s="14">
        <v>0.66</v>
      </c>
      <c r="D78" s="14">
        <v>0.26400000000000001</v>
      </c>
      <c r="E78" s="30">
        <v>3229.220624000001</v>
      </c>
    </row>
    <row r="79" spans="1:5" s="5" customFormat="1" ht="15">
      <c r="A79" s="12">
        <v>21</v>
      </c>
      <c r="B79" s="13" t="s">
        <v>64</v>
      </c>
      <c r="C79" s="14">
        <v>1.06</v>
      </c>
      <c r="D79" s="14">
        <v>0.42499999999999999</v>
      </c>
      <c r="E79" s="30">
        <v>5248.7643040000021</v>
      </c>
    </row>
    <row r="80" spans="1:5" s="5" customFormat="1" ht="15">
      <c r="A80" s="12">
        <v>22</v>
      </c>
      <c r="B80" s="13" t="s">
        <v>65</v>
      </c>
      <c r="C80" s="14">
        <v>1.33</v>
      </c>
      <c r="D80" s="14">
        <v>0.53300000000000003</v>
      </c>
      <c r="E80" s="30">
        <v>7427.7670880000005</v>
      </c>
    </row>
    <row r="81" spans="1:5" s="5" customFormat="1" ht="15">
      <c r="A81" s="12">
        <v>23</v>
      </c>
      <c r="B81" s="13" t="s">
        <v>66</v>
      </c>
      <c r="C81" s="14">
        <v>0.71</v>
      </c>
      <c r="D81" s="14">
        <v>0.28299999999999997</v>
      </c>
      <c r="E81" s="30">
        <v>3493.6116320000006</v>
      </c>
    </row>
    <row r="82" spans="1:5" s="5" customFormat="1" ht="15">
      <c r="A82" s="12">
        <v>24</v>
      </c>
      <c r="B82" s="13" t="s">
        <v>67</v>
      </c>
      <c r="C82" s="14">
        <v>1.1200000000000001</v>
      </c>
      <c r="D82" s="14">
        <v>0.45</v>
      </c>
      <c r="E82" s="30">
        <v>5546.7704320000012</v>
      </c>
    </row>
    <row r="83" spans="1:5" s="5" customFormat="1" ht="15">
      <c r="A83" s="12">
        <v>25</v>
      </c>
      <c r="B83" s="13" t="s">
        <v>68</v>
      </c>
      <c r="C83" s="14">
        <v>0.75</v>
      </c>
      <c r="D83" s="14">
        <v>0.30099999999999999</v>
      </c>
      <c r="E83" s="30">
        <v>4418.0624118400001</v>
      </c>
    </row>
    <row r="84" spans="1:5" s="5" customFormat="1" ht="15">
      <c r="A84" s="12">
        <v>26</v>
      </c>
      <c r="B84" s="13" t="s">
        <v>69</v>
      </c>
      <c r="C84" s="14">
        <v>0.2</v>
      </c>
      <c r="D84" s="14">
        <v>0.79</v>
      </c>
      <c r="E84" s="30">
        <v>1066.5670400000004</v>
      </c>
    </row>
    <row r="85" spans="1:5" s="5" customFormat="1" ht="15">
      <c r="A85" s="12">
        <v>27</v>
      </c>
      <c r="B85" s="13" t="s">
        <v>70</v>
      </c>
      <c r="C85" s="14">
        <v>0.34</v>
      </c>
      <c r="D85" s="14">
        <v>0.13500000000000001</v>
      </c>
      <c r="E85" s="30">
        <v>1852.5346560000003</v>
      </c>
    </row>
    <row r="86" spans="1:5" s="5" customFormat="1" ht="15">
      <c r="A86" s="12">
        <v>28</v>
      </c>
      <c r="B86" s="13" t="s">
        <v>71</v>
      </c>
      <c r="C86" s="14">
        <v>0.45</v>
      </c>
      <c r="D86" s="14">
        <v>0.17899999999999999</v>
      </c>
      <c r="E86" s="30">
        <v>2461.7947200000008</v>
      </c>
    </row>
    <row r="87" spans="1:5" s="5" customFormat="1" ht="15">
      <c r="A87" s="12">
        <v>29</v>
      </c>
      <c r="B87" s="13" t="s">
        <v>72</v>
      </c>
      <c r="C87" s="14">
        <v>0.1</v>
      </c>
      <c r="D87" s="14">
        <v>3.7999999999999999E-2</v>
      </c>
      <c r="E87" s="30">
        <v>605.78336000000013</v>
      </c>
    </row>
    <row r="88" spans="1:5" s="3" customFormat="1" ht="15">
      <c r="A88" s="11"/>
      <c r="B88" s="23" t="s">
        <v>73</v>
      </c>
      <c r="C88" s="28"/>
      <c r="D88" s="28"/>
      <c r="E88" s="29"/>
    </row>
    <row r="89" spans="1:5" s="5" customFormat="1" ht="15">
      <c r="A89" s="12">
        <v>1</v>
      </c>
      <c r="B89" s="13" t="s">
        <v>74</v>
      </c>
      <c r="C89" s="14">
        <v>1.5</v>
      </c>
      <c r="D89" s="14">
        <v>0.61499999999999999</v>
      </c>
      <c r="E89" s="30">
        <v>9542.1931000000004</v>
      </c>
    </row>
    <row r="90" spans="1:5" s="3" customFormat="1" ht="15">
      <c r="A90" s="11"/>
      <c r="B90" s="23" t="s">
        <v>75</v>
      </c>
      <c r="C90" s="28"/>
      <c r="D90" s="28"/>
      <c r="E90" s="26"/>
    </row>
    <row r="91" spans="1:5" s="5" customFormat="1" ht="15">
      <c r="A91" s="12">
        <v>1</v>
      </c>
      <c r="B91" s="13" t="s">
        <v>76</v>
      </c>
      <c r="C91" s="14">
        <v>2.89</v>
      </c>
      <c r="D91" s="14">
        <v>1.131</v>
      </c>
      <c r="E91" s="30">
        <v>17859.745200000001</v>
      </c>
    </row>
    <row r="92" spans="1:5" s="3" customFormat="1" ht="15">
      <c r="A92" s="11"/>
      <c r="B92" s="23" t="s">
        <v>77</v>
      </c>
      <c r="C92" s="28"/>
      <c r="D92" s="28"/>
      <c r="E92" s="29"/>
    </row>
    <row r="93" spans="1:5" s="5" customFormat="1" ht="15">
      <c r="A93" s="12">
        <v>1</v>
      </c>
      <c r="B93" s="13" t="s">
        <v>78</v>
      </c>
      <c r="C93" s="14">
        <v>2.5</v>
      </c>
      <c r="D93" s="14">
        <v>1</v>
      </c>
      <c r="E93" s="30">
        <v>14386.900000000003</v>
      </c>
    </row>
    <row r="94" spans="1:5" s="5" customFormat="1" ht="15">
      <c r="A94" s="12">
        <v>2</v>
      </c>
      <c r="B94" s="13" t="s">
        <v>79</v>
      </c>
      <c r="C94" s="14">
        <v>4.2</v>
      </c>
      <c r="D94" s="14">
        <v>1.68</v>
      </c>
      <c r="E94" s="30">
        <v>23000</v>
      </c>
    </row>
    <row r="95" spans="1:5" s="5" customFormat="1" ht="15">
      <c r="A95" s="12">
        <v>3</v>
      </c>
      <c r="B95" s="13" t="s">
        <v>80</v>
      </c>
      <c r="C95" s="14">
        <v>2.2000000000000002</v>
      </c>
      <c r="D95" s="14">
        <v>0.88</v>
      </c>
      <c r="E95" s="30">
        <v>9153.14</v>
      </c>
    </row>
    <row r="96" spans="1:5" s="5" customFormat="1" ht="15">
      <c r="A96" s="12">
        <v>4</v>
      </c>
      <c r="B96" s="13" t="s">
        <v>614</v>
      </c>
      <c r="C96" s="14">
        <v>2.2000000000000002</v>
      </c>
      <c r="D96" s="14">
        <v>0.88</v>
      </c>
      <c r="E96" s="30">
        <v>8209.41</v>
      </c>
    </row>
    <row r="97" spans="1:5" s="5" customFormat="1" ht="15">
      <c r="A97" s="12">
        <v>5</v>
      </c>
      <c r="B97" s="13" t="s">
        <v>605</v>
      </c>
      <c r="C97" s="14">
        <v>2.2000000000000002</v>
      </c>
      <c r="D97" s="14">
        <v>0.88</v>
      </c>
      <c r="E97" s="30">
        <v>7191.32</v>
      </c>
    </row>
    <row r="98" spans="1:5" s="5" customFormat="1" ht="15">
      <c r="A98" s="12">
        <v>6</v>
      </c>
      <c r="B98" s="13" t="s">
        <v>606</v>
      </c>
      <c r="C98" s="14">
        <v>2.2000000000000002</v>
      </c>
      <c r="D98" s="14">
        <v>0.88</v>
      </c>
      <c r="E98" s="30">
        <v>6986.58</v>
      </c>
    </row>
    <row r="99" spans="1:5" s="3" customFormat="1" ht="15">
      <c r="A99" s="11"/>
      <c r="B99" s="23" t="s">
        <v>81</v>
      </c>
      <c r="C99" s="28"/>
      <c r="D99" s="28"/>
      <c r="E99" s="29"/>
    </row>
    <row r="100" spans="1:5" s="5" customFormat="1" ht="15">
      <c r="A100" s="12">
        <v>1</v>
      </c>
      <c r="B100" s="13" t="s">
        <v>82</v>
      </c>
      <c r="C100" s="14">
        <v>0.9</v>
      </c>
      <c r="D100" s="14">
        <v>0.36</v>
      </c>
      <c r="E100" s="30">
        <v>5342.9552000000003</v>
      </c>
    </row>
    <row r="101" spans="1:5" s="5" customFormat="1" ht="15">
      <c r="A101" s="12">
        <v>2</v>
      </c>
      <c r="B101" s="13" t="s">
        <v>83</v>
      </c>
      <c r="C101" s="14">
        <v>0.9</v>
      </c>
      <c r="D101" s="14">
        <v>0.36</v>
      </c>
      <c r="E101" s="30">
        <v>6280.1684000000005</v>
      </c>
    </row>
    <row r="102" spans="1:5" s="5" customFormat="1" ht="15">
      <c r="A102" s="12">
        <v>3</v>
      </c>
      <c r="B102" s="13" t="s">
        <v>84</v>
      </c>
      <c r="C102" s="14">
        <v>1.125</v>
      </c>
      <c r="D102" s="14">
        <v>0.45</v>
      </c>
      <c r="E102" s="30">
        <v>7488.8</v>
      </c>
    </row>
    <row r="103" spans="1:5" s="5" customFormat="1" ht="15">
      <c r="A103" s="12">
        <v>4</v>
      </c>
      <c r="B103" s="13" t="s">
        <v>85</v>
      </c>
      <c r="C103" s="14">
        <v>1.8</v>
      </c>
      <c r="D103" s="14">
        <v>0.72</v>
      </c>
      <c r="E103" s="30">
        <v>15897.090550000001</v>
      </c>
    </row>
    <row r="104" spans="1:5" s="5" customFormat="1" ht="15">
      <c r="A104" s="12">
        <v>5</v>
      </c>
      <c r="B104" s="13" t="s">
        <v>86</v>
      </c>
      <c r="C104" s="14">
        <v>1.8</v>
      </c>
      <c r="D104" s="14">
        <v>0.72</v>
      </c>
      <c r="E104" s="30">
        <v>12523.499999999998</v>
      </c>
    </row>
    <row r="105" spans="1:5" s="5" customFormat="1" ht="15">
      <c r="A105" s="12">
        <v>6</v>
      </c>
      <c r="B105" s="13" t="s">
        <v>87</v>
      </c>
      <c r="C105" s="14">
        <v>2.4750000000000001</v>
      </c>
      <c r="D105" s="14">
        <v>0.99</v>
      </c>
      <c r="E105" s="30">
        <v>18810.56265</v>
      </c>
    </row>
    <row r="106" spans="1:5" s="5" customFormat="1" ht="15">
      <c r="A106" s="12">
        <v>7</v>
      </c>
      <c r="B106" s="13" t="s">
        <v>88</v>
      </c>
      <c r="C106" s="14">
        <v>2.4750000000000001</v>
      </c>
      <c r="D106" s="14">
        <v>0.99</v>
      </c>
      <c r="E106" s="30">
        <v>16166.7</v>
      </c>
    </row>
    <row r="107" spans="1:5" s="5" customFormat="1" ht="15">
      <c r="A107" s="12">
        <v>8</v>
      </c>
      <c r="B107" s="13" t="s">
        <v>89</v>
      </c>
      <c r="C107" s="14">
        <v>3.55</v>
      </c>
      <c r="D107" s="14">
        <v>1.42</v>
      </c>
      <c r="E107" s="30">
        <v>32024.613500000003</v>
      </c>
    </row>
    <row r="108" spans="1:5" s="5" customFormat="1" ht="15">
      <c r="A108" s="12">
        <v>9</v>
      </c>
      <c r="B108" s="13" t="s">
        <v>90</v>
      </c>
      <c r="C108" s="14">
        <v>3.55</v>
      </c>
      <c r="D108" s="14">
        <v>1.42</v>
      </c>
      <c r="E108" s="30">
        <v>31071.372749999995</v>
      </c>
    </row>
    <row r="109" spans="1:5" s="5" customFormat="1" ht="15">
      <c r="A109" s="12">
        <v>10</v>
      </c>
      <c r="B109" s="13" t="s">
        <v>91</v>
      </c>
      <c r="C109" s="14">
        <v>0.7</v>
      </c>
      <c r="D109" s="14">
        <v>0.28000000000000003</v>
      </c>
      <c r="E109" s="30">
        <v>3313.2879999999996</v>
      </c>
    </row>
    <row r="110" spans="1:5" s="5" customFormat="1" ht="15">
      <c r="A110" s="12">
        <v>11</v>
      </c>
      <c r="B110" s="13" t="s">
        <v>92</v>
      </c>
      <c r="C110" s="14">
        <v>1.04</v>
      </c>
      <c r="D110" s="14">
        <v>0.42</v>
      </c>
      <c r="E110" s="30">
        <v>6277.2841999999991</v>
      </c>
    </row>
    <row r="111" spans="1:5" s="5" customFormat="1" ht="15">
      <c r="A111" s="12">
        <v>12</v>
      </c>
      <c r="B111" s="13" t="s">
        <v>93</v>
      </c>
      <c r="C111" s="14">
        <v>1.77</v>
      </c>
      <c r="D111" s="14">
        <v>0.71</v>
      </c>
      <c r="E111" s="30">
        <v>9808.9364999999998</v>
      </c>
    </row>
    <row r="112" spans="1:5" s="5" customFormat="1" ht="15">
      <c r="A112" s="12">
        <v>13</v>
      </c>
      <c r="B112" s="13" t="s">
        <v>94</v>
      </c>
      <c r="C112" s="14">
        <v>2.48</v>
      </c>
      <c r="D112" s="14">
        <v>0.99</v>
      </c>
      <c r="E112" s="30">
        <v>15401.830400000001</v>
      </c>
    </row>
    <row r="113" spans="1:5" s="5" customFormat="1" ht="15">
      <c r="A113" s="12">
        <v>14</v>
      </c>
      <c r="B113" s="13" t="s">
        <v>95</v>
      </c>
      <c r="C113" s="14">
        <v>4.5999999999999996</v>
      </c>
      <c r="D113" s="14">
        <v>1.84</v>
      </c>
      <c r="E113" s="30">
        <v>24604.249999999996</v>
      </c>
    </row>
    <row r="114" spans="1:5" s="5" customFormat="1" ht="15">
      <c r="A114" s="12">
        <v>15</v>
      </c>
      <c r="B114" s="13" t="s">
        <v>379</v>
      </c>
      <c r="C114" s="14">
        <v>0.01</v>
      </c>
      <c r="D114" s="14">
        <v>4.0000000000000001E-3</v>
      </c>
      <c r="E114" s="30">
        <v>114.62165</v>
      </c>
    </row>
    <row r="115" spans="1:5" s="5" customFormat="1" ht="15">
      <c r="A115" s="12">
        <v>16</v>
      </c>
      <c r="B115" s="13" t="s">
        <v>434</v>
      </c>
      <c r="C115" s="14">
        <v>1.2999999999999999E-2</v>
      </c>
      <c r="D115" s="14">
        <v>5.0000000000000001E-3</v>
      </c>
      <c r="E115" s="30">
        <v>116.86070000000001</v>
      </c>
    </row>
    <row r="116" spans="1:5" s="3" customFormat="1" ht="15">
      <c r="A116" s="11"/>
      <c r="B116" s="23" t="s">
        <v>96</v>
      </c>
      <c r="C116" s="28"/>
      <c r="D116" s="28"/>
      <c r="E116" s="29"/>
    </row>
    <row r="117" spans="1:5" s="5" customFormat="1" ht="15">
      <c r="A117" s="12">
        <v>1</v>
      </c>
      <c r="B117" s="13" t="s">
        <v>97</v>
      </c>
      <c r="C117" s="14">
        <v>0.6</v>
      </c>
      <c r="D117" s="14">
        <v>0.24</v>
      </c>
      <c r="E117" s="30">
        <v>3017.8500000000004</v>
      </c>
    </row>
    <row r="118" spans="1:5" s="5" customFormat="1" ht="15">
      <c r="A118" s="12">
        <v>2</v>
      </c>
      <c r="B118" s="13" t="s">
        <v>98</v>
      </c>
      <c r="C118" s="14">
        <v>0.6</v>
      </c>
      <c r="D118" s="14">
        <v>0.24</v>
      </c>
      <c r="E118" s="30">
        <v>3331.0475000000001</v>
      </c>
    </row>
    <row r="119" spans="1:5" s="5" customFormat="1" ht="15">
      <c r="A119" s="12">
        <v>3</v>
      </c>
      <c r="B119" s="13" t="s">
        <v>99</v>
      </c>
      <c r="C119" s="14">
        <v>1</v>
      </c>
      <c r="D119" s="14">
        <v>0.4</v>
      </c>
      <c r="E119" s="30">
        <v>5235.1750494999997</v>
      </c>
    </row>
    <row r="120" spans="1:5" s="5" customFormat="1" ht="15">
      <c r="A120" s="12">
        <v>4</v>
      </c>
      <c r="B120" s="13" t="s">
        <v>100</v>
      </c>
      <c r="C120" s="14">
        <v>1</v>
      </c>
      <c r="D120" s="14">
        <v>0.39</v>
      </c>
      <c r="E120" s="30">
        <v>6012.5246967500007</v>
      </c>
    </row>
    <row r="121" spans="1:5" s="5" customFormat="1" ht="15">
      <c r="A121" s="12">
        <v>5</v>
      </c>
      <c r="B121" s="13" t="s">
        <v>101</v>
      </c>
      <c r="C121" s="14">
        <v>0.3</v>
      </c>
      <c r="D121" s="14">
        <v>0.11899999999999999</v>
      </c>
      <c r="E121" s="30">
        <v>1535.49</v>
      </c>
    </row>
    <row r="122" spans="1:5" s="5" customFormat="1" ht="15">
      <c r="A122" s="12">
        <v>6</v>
      </c>
      <c r="B122" s="13" t="s">
        <v>102</v>
      </c>
      <c r="C122" s="14">
        <v>1.48</v>
      </c>
      <c r="D122" s="14">
        <v>0.59</v>
      </c>
      <c r="E122" s="30">
        <v>11641.11575825</v>
      </c>
    </row>
    <row r="123" spans="1:5" s="5" customFormat="1" ht="15">
      <c r="A123" s="12">
        <v>7</v>
      </c>
      <c r="B123" s="13" t="s">
        <v>103</v>
      </c>
      <c r="C123" s="14">
        <v>1.38</v>
      </c>
      <c r="D123" s="14">
        <v>0.55000000000000004</v>
      </c>
      <c r="E123" s="30">
        <v>12184.150000000001</v>
      </c>
    </row>
    <row r="124" spans="1:5" s="5" customFormat="1" ht="15">
      <c r="A124" s="12">
        <v>8</v>
      </c>
      <c r="B124" s="13" t="s">
        <v>104</v>
      </c>
      <c r="C124" s="14">
        <v>1.4</v>
      </c>
      <c r="D124" s="14">
        <v>0.55000000000000004</v>
      </c>
      <c r="E124" s="30">
        <v>14216.647499999999</v>
      </c>
    </row>
    <row r="125" spans="1:5" s="5" customFormat="1" ht="15">
      <c r="A125" s="12">
        <v>9</v>
      </c>
      <c r="B125" s="13" t="s">
        <v>105</v>
      </c>
      <c r="C125" s="14">
        <v>0.25</v>
      </c>
      <c r="D125" s="14">
        <v>0.1</v>
      </c>
      <c r="E125" s="30">
        <v>1848</v>
      </c>
    </row>
    <row r="126" spans="1:5" s="5" customFormat="1" ht="15">
      <c r="A126" s="12">
        <v>10</v>
      </c>
      <c r="B126" s="13" t="s">
        <v>106</v>
      </c>
      <c r="C126" s="14">
        <v>0.57999999999999996</v>
      </c>
      <c r="D126" s="14">
        <v>0.23200000000000001</v>
      </c>
      <c r="E126" s="30">
        <v>3592.9162500000007</v>
      </c>
    </row>
    <row r="127" spans="1:5" s="5" customFormat="1" ht="15">
      <c r="A127" s="12">
        <v>11</v>
      </c>
      <c r="B127" s="13" t="s">
        <v>107</v>
      </c>
      <c r="C127" s="14">
        <v>1.1299999999999999</v>
      </c>
      <c r="D127" s="14">
        <v>0.45300000000000001</v>
      </c>
      <c r="E127" s="30">
        <v>6167.5565187499988</v>
      </c>
    </row>
    <row r="128" spans="1:5" s="5" customFormat="1" ht="15">
      <c r="A128" s="12">
        <v>12</v>
      </c>
      <c r="B128" s="13" t="s">
        <v>108</v>
      </c>
      <c r="C128" s="14">
        <v>1.0900000000000001</v>
      </c>
      <c r="D128" s="14">
        <v>0.4</v>
      </c>
      <c r="E128" s="30">
        <v>6232.8248262499992</v>
      </c>
    </row>
    <row r="129" spans="1:5" s="3" customFormat="1" ht="15">
      <c r="A129" s="11"/>
      <c r="B129" s="23" t="s">
        <v>109</v>
      </c>
      <c r="C129" s="28"/>
      <c r="D129" s="28"/>
      <c r="E129" s="29"/>
    </row>
    <row r="130" spans="1:5" s="5" customFormat="1" ht="15">
      <c r="A130" s="12">
        <v>1</v>
      </c>
      <c r="B130" s="13" t="s">
        <v>110</v>
      </c>
      <c r="C130" s="14">
        <v>1.075</v>
      </c>
      <c r="D130" s="14">
        <v>0.43</v>
      </c>
      <c r="E130" s="30">
        <v>6919.9676271000017</v>
      </c>
    </row>
    <row r="131" spans="1:5" s="5" customFormat="1" ht="15">
      <c r="A131" s="12">
        <v>2</v>
      </c>
      <c r="B131" s="13" t="s">
        <v>111</v>
      </c>
      <c r="C131" s="14">
        <v>1.325</v>
      </c>
      <c r="D131" s="14">
        <v>0.53</v>
      </c>
      <c r="E131" s="30">
        <v>9016.1577000000016</v>
      </c>
    </row>
    <row r="132" spans="1:5" s="5" customFormat="1" ht="15">
      <c r="A132" s="12">
        <v>3</v>
      </c>
      <c r="B132" s="13" t="s">
        <v>112</v>
      </c>
      <c r="C132" s="14">
        <v>1.425</v>
      </c>
      <c r="D132" s="14">
        <v>0.56999999999999995</v>
      </c>
      <c r="E132" s="30">
        <v>11294.77502615</v>
      </c>
    </row>
    <row r="133" spans="1:5" s="5" customFormat="1" ht="15">
      <c r="A133" s="12">
        <v>4</v>
      </c>
      <c r="B133" s="13" t="s">
        <v>113</v>
      </c>
      <c r="C133" s="14">
        <v>0.3</v>
      </c>
      <c r="D133" s="14">
        <v>0.11700000000000001</v>
      </c>
      <c r="E133" s="30">
        <v>1884.2114760700006</v>
      </c>
    </row>
    <row r="134" spans="1:5" s="5" customFormat="1" ht="15">
      <c r="A134" s="12">
        <v>5</v>
      </c>
      <c r="B134" s="13" t="s">
        <v>114</v>
      </c>
      <c r="C134" s="14">
        <v>0.42</v>
      </c>
      <c r="D134" s="14">
        <v>0.17</v>
      </c>
      <c r="E134" s="30">
        <v>2737.751815260001</v>
      </c>
    </row>
    <row r="135" spans="1:5" s="5" customFormat="1" ht="15">
      <c r="A135" s="12">
        <v>6</v>
      </c>
      <c r="B135" s="13" t="s">
        <v>115</v>
      </c>
      <c r="C135" s="14">
        <v>0.5</v>
      </c>
      <c r="D135" s="14">
        <v>0.2</v>
      </c>
      <c r="E135" s="30">
        <v>3220.8834260900007</v>
      </c>
    </row>
    <row r="136" spans="1:5" s="3" customFormat="1" ht="15">
      <c r="A136" s="11"/>
      <c r="B136" s="23" t="s">
        <v>116</v>
      </c>
      <c r="C136" s="28"/>
      <c r="D136" s="28"/>
      <c r="E136" s="26"/>
    </row>
    <row r="137" spans="1:5" s="5" customFormat="1" ht="15">
      <c r="A137" s="12">
        <v>1</v>
      </c>
      <c r="B137" s="13" t="s">
        <v>117</v>
      </c>
      <c r="C137" s="14">
        <v>1.6</v>
      </c>
      <c r="D137" s="14">
        <v>0.64100000000000001</v>
      </c>
      <c r="E137" s="30">
        <v>10917.374580552003</v>
      </c>
    </row>
    <row r="138" spans="1:5" s="5" customFormat="1" ht="15">
      <c r="A138" s="12">
        <v>2</v>
      </c>
      <c r="B138" s="13" t="s">
        <v>118</v>
      </c>
      <c r="C138" s="14">
        <v>0.26</v>
      </c>
      <c r="D138" s="14">
        <v>0.10299999999999999</v>
      </c>
      <c r="E138" s="30">
        <v>1829.2377600000002</v>
      </c>
    </row>
    <row r="139" spans="1:5" s="5" customFormat="1" ht="15">
      <c r="A139" s="12">
        <v>3</v>
      </c>
      <c r="B139" s="13" t="s">
        <v>119</v>
      </c>
      <c r="C139" s="14">
        <v>0.28000000000000003</v>
      </c>
      <c r="D139" s="14">
        <v>0.111</v>
      </c>
      <c r="E139" s="30">
        <v>2791.0693200000001</v>
      </c>
    </row>
    <row r="140" spans="1:5" s="5" customFormat="1" ht="15">
      <c r="A140" s="12">
        <v>4</v>
      </c>
      <c r="B140" s="13" t="s">
        <v>120</v>
      </c>
      <c r="C140" s="14">
        <v>0.47</v>
      </c>
      <c r="D140" s="14">
        <v>0.156</v>
      </c>
      <c r="E140" s="30">
        <v>2068.7878016520003</v>
      </c>
    </row>
    <row r="141" spans="1:5" s="5" customFormat="1" ht="15">
      <c r="A141" s="12">
        <v>5</v>
      </c>
      <c r="B141" s="13" t="s">
        <v>121</v>
      </c>
      <c r="C141" s="14">
        <v>0.28000000000000003</v>
      </c>
      <c r="D141" s="14">
        <v>0.11</v>
      </c>
      <c r="E141" s="30">
        <v>1586.142840876</v>
      </c>
    </row>
    <row r="142" spans="1:5" s="5" customFormat="1" ht="15">
      <c r="A142" s="12">
        <v>6</v>
      </c>
      <c r="B142" s="13" t="s">
        <v>122</v>
      </c>
      <c r="C142" s="14">
        <v>0.24</v>
      </c>
      <c r="D142" s="14">
        <v>0.09</v>
      </c>
      <c r="E142" s="30">
        <v>1298.4763244640001</v>
      </c>
    </row>
    <row r="143" spans="1:5" s="3" customFormat="1" ht="15">
      <c r="A143" s="11"/>
      <c r="B143" s="23" t="s">
        <v>123</v>
      </c>
      <c r="C143" s="28"/>
      <c r="D143" s="28"/>
      <c r="E143" s="26"/>
    </row>
    <row r="144" spans="1:5" s="5" customFormat="1" ht="15">
      <c r="A144" s="12">
        <v>1</v>
      </c>
      <c r="B144" s="13" t="s">
        <v>124</v>
      </c>
      <c r="C144" s="14">
        <v>2.29</v>
      </c>
      <c r="D144" s="14">
        <v>0.9</v>
      </c>
      <c r="E144" s="30">
        <v>20075.337227</v>
      </c>
    </row>
    <row r="145" spans="1:5" s="5" customFormat="1" ht="15">
      <c r="A145" s="12">
        <v>2</v>
      </c>
      <c r="B145" s="13" t="s">
        <v>125</v>
      </c>
      <c r="C145" s="14">
        <v>0.88</v>
      </c>
      <c r="D145" s="14">
        <v>0.34799999999999998</v>
      </c>
      <c r="E145" s="30">
        <v>6719.6949042300002</v>
      </c>
    </row>
    <row r="146" spans="1:5" s="5" customFormat="1" ht="15">
      <c r="A146" s="12">
        <v>3</v>
      </c>
      <c r="B146" s="13" t="s">
        <v>126</v>
      </c>
      <c r="C146" s="14">
        <v>1.1000000000000001</v>
      </c>
      <c r="D146" s="14">
        <v>0.438</v>
      </c>
      <c r="E146" s="30">
        <v>7686.5314719599992</v>
      </c>
    </row>
    <row r="147" spans="1:5" s="5" customFormat="1" ht="15">
      <c r="A147" s="12">
        <v>4</v>
      </c>
      <c r="B147" s="13" t="s">
        <v>127</v>
      </c>
      <c r="C147" s="14">
        <v>1.42</v>
      </c>
      <c r="D147" s="14">
        <v>0.56599999999999995</v>
      </c>
      <c r="E147" s="30">
        <v>16185.421999999999</v>
      </c>
    </row>
    <row r="148" spans="1:5" s="5" customFormat="1" ht="15">
      <c r="A148" s="12">
        <v>5</v>
      </c>
      <c r="B148" s="13" t="s">
        <v>128</v>
      </c>
      <c r="C148" s="14">
        <v>1.24</v>
      </c>
      <c r="D148" s="14">
        <v>0.495</v>
      </c>
      <c r="E148" s="30">
        <v>9847.9870499999997</v>
      </c>
    </row>
    <row r="149" spans="1:5" s="5" customFormat="1" ht="15">
      <c r="A149" s="12">
        <v>6</v>
      </c>
      <c r="B149" s="13" t="s">
        <v>129</v>
      </c>
      <c r="C149" s="14">
        <v>1.1399999999999999</v>
      </c>
      <c r="D149" s="14">
        <v>0.45</v>
      </c>
      <c r="E149" s="30">
        <v>9538.2770999999993</v>
      </c>
    </row>
    <row r="150" spans="1:5" s="5" customFormat="1" ht="15">
      <c r="A150" s="12">
        <v>7</v>
      </c>
      <c r="B150" s="13" t="s">
        <v>130</v>
      </c>
      <c r="C150" s="14">
        <v>0.05</v>
      </c>
      <c r="D150" s="14">
        <v>0.02</v>
      </c>
      <c r="E150" s="30">
        <v>433.82899862500005</v>
      </c>
    </row>
    <row r="151" spans="1:5" s="5" customFormat="1" ht="15">
      <c r="A151" s="12">
        <v>8</v>
      </c>
      <c r="B151" s="13" t="s">
        <v>131</v>
      </c>
      <c r="C151" s="14">
        <v>0.02</v>
      </c>
      <c r="D151" s="14">
        <v>0.01</v>
      </c>
      <c r="E151" s="30">
        <v>333.71316181500003</v>
      </c>
    </row>
    <row r="152" spans="1:5" s="5" customFormat="1" ht="15">
      <c r="A152" s="12">
        <v>9</v>
      </c>
      <c r="B152" s="13" t="s">
        <v>132</v>
      </c>
      <c r="C152" s="14">
        <v>0.04</v>
      </c>
      <c r="D152" s="14">
        <v>1.4999999999999999E-2</v>
      </c>
      <c r="E152" s="30">
        <v>498.10555624500006</v>
      </c>
    </row>
    <row r="153" spans="1:5" s="5" customFormat="1" ht="15">
      <c r="A153" s="12">
        <v>10</v>
      </c>
      <c r="B153" s="13" t="s">
        <v>133</v>
      </c>
      <c r="C153" s="14">
        <v>7.0000000000000007E-2</v>
      </c>
      <c r="D153" s="14">
        <v>0.03</v>
      </c>
      <c r="E153" s="30">
        <v>540.07242999999994</v>
      </c>
    </row>
    <row r="154" spans="1:5" s="5" customFormat="1" ht="15">
      <c r="A154" s="12">
        <v>11</v>
      </c>
      <c r="B154" s="13" t="s">
        <v>134</v>
      </c>
      <c r="C154" s="14">
        <v>7.0000000000000007E-2</v>
      </c>
      <c r="D154" s="14">
        <v>0.03</v>
      </c>
      <c r="E154" s="30">
        <v>540.07242999999994</v>
      </c>
    </row>
    <row r="155" spans="1:5" s="5" customFormat="1" ht="15">
      <c r="A155" s="12">
        <v>12</v>
      </c>
      <c r="B155" s="13" t="s">
        <v>135</v>
      </c>
      <c r="C155" s="14">
        <v>0.11</v>
      </c>
      <c r="D155" s="14">
        <v>4.5999999999999999E-2</v>
      </c>
      <c r="E155" s="30">
        <v>830.33334999999988</v>
      </c>
    </row>
    <row r="156" spans="1:5" s="5" customFormat="1" ht="15">
      <c r="A156" s="12">
        <v>13</v>
      </c>
      <c r="B156" s="13" t="s">
        <v>136</v>
      </c>
      <c r="C156" s="14">
        <v>0.13</v>
      </c>
      <c r="D156" s="14">
        <v>5.2999999999999999E-2</v>
      </c>
      <c r="E156" s="30">
        <v>948.53495000000009</v>
      </c>
    </row>
    <row r="157" spans="1:5" s="5" customFormat="1" ht="15">
      <c r="A157" s="12">
        <v>14</v>
      </c>
      <c r="B157" s="13" t="s">
        <v>137</v>
      </c>
      <c r="C157" s="14">
        <v>0.15</v>
      </c>
      <c r="D157" s="14">
        <v>0.06</v>
      </c>
      <c r="E157" s="30">
        <v>1067.74855</v>
      </c>
    </row>
    <row r="158" spans="1:5" s="5" customFormat="1" ht="15">
      <c r="A158" s="12">
        <v>15</v>
      </c>
      <c r="B158" s="13" t="s">
        <v>138</v>
      </c>
      <c r="C158" s="14">
        <v>0.16</v>
      </c>
      <c r="D158" s="14">
        <v>6.6000000000000003E-2</v>
      </c>
      <c r="E158" s="30">
        <v>1180.99135</v>
      </c>
    </row>
    <row r="159" spans="1:5" s="5" customFormat="1" ht="15">
      <c r="A159" s="12">
        <v>16</v>
      </c>
      <c r="B159" s="13" t="s">
        <v>139</v>
      </c>
      <c r="C159" s="14">
        <v>0.18</v>
      </c>
      <c r="D159" s="14">
        <v>7.1999999999999995E-2</v>
      </c>
      <c r="E159" s="30">
        <v>1421.607</v>
      </c>
    </row>
    <row r="160" spans="1:5" s="5" customFormat="1" ht="15">
      <c r="A160" s="12">
        <v>17</v>
      </c>
      <c r="B160" s="13" t="s">
        <v>140</v>
      </c>
      <c r="C160" s="14">
        <v>0.25</v>
      </c>
      <c r="D160" s="14">
        <v>0.1</v>
      </c>
      <c r="E160" s="30">
        <v>1811.1131499999999</v>
      </c>
    </row>
    <row r="161" spans="1:6" s="5" customFormat="1" ht="15">
      <c r="A161" s="12">
        <v>18</v>
      </c>
      <c r="B161" s="13" t="s">
        <v>141</v>
      </c>
      <c r="C161" s="14">
        <v>0.11</v>
      </c>
      <c r="D161" s="14">
        <v>4.5999999999999999E-2</v>
      </c>
      <c r="E161" s="30">
        <v>949.12950000000001</v>
      </c>
    </row>
    <row r="162" spans="1:6" s="5" customFormat="1" ht="15">
      <c r="A162" s="12">
        <v>19</v>
      </c>
      <c r="B162" s="13" t="s">
        <v>142</v>
      </c>
      <c r="C162" s="14">
        <v>0.13</v>
      </c>
      <c r="D162" s="14">
        <v>5.2999999999999999E-2</v>
      </c>
      <c r="E162" s="30">
        <v>1066.4582499999999</v>
      </c>
    </row>
    <row r="163" spans="1:6" s="5" customFormat="1" ht="15">
      <c r="A163" s="12">
        <v>20</v>
      </c>
      <c r="B163" s="13" t="s">
        <v>143</v>
      </c>
      <c r="C163" s="14">
        <v>0.15</v>
      </c>
      <c r="D163" s="14">
        <v>0.06</v>
      </c>
      <c r="E163" s="30">
        <v>1347.8575000000001</v>
      </c>
    </row>
    <row r="164" spans="1:6" s="5" customFormat="1" ht="15">
      <c r="A164" s="12">
        <v>21</v>
      </c>
      <c r="B164" s="13" t="s">
        <v>144</v>
      </c>
      <c r="C164" s="14">
        <v>0.16</v>
      </c>
      <c r="D164" s="14">
        <v>6.6000000000000003E-2</v>
      </c>
      <c r="E164" s="30">
        <v>1256.1070500000001</v>
      </c>
    </row>
    <row r="165" spans="1:6" s="5" customFormat="1" ht="15">
      <c r="A165" s="12">
        <v>22</v>
      </c>
      <c r="B165" s="13" t="s">
        <v>378</v>
      </c>
      <c r="C165" s="14">
        <v>0.18</v>
      </c>
      <c r="D165" s="14">
        <v>7.1999999999999995E-2</v>
      </c>
      <c r="E165" s="30">
        <v>1473.9527</v>
      </c>
    </row>
    <row r="166" spans="1:6" s="3" customFormat="1" ht="15">
      <c r="A166" s="11"/>
      <c r="B166" s="23" t="s">
        <v>145</v>
      </c>
      <c r="C166" s="28"/>
      <c r="D166" s="28"/>
      <c r="E166" s="26"/>
    </row>
    <row r="167" spans="1:6" s="5" customFormat="1" ht="15">
      <c r="A167" s="12">
        <v>1</v>
      </c>
      <c r="B167" s="13" t="s">
        <v>146</v>
      </c>
      <c r="C167" s="14">
        <v>0.05</v>
      </c>
      <c r="D167" s="14">
        <v>0.02</v>
      </c>
      <c r="E167" s="30">
        <v>428.93967600000008</v>
      </c>
    </row>
    <row r="168" spans="1:6" s="5" customFormat="1" ht="15">
      <c r="A168" s="12">
        <v>2</v>
      </c>
      <c r="B168" s="13" t="s">
        <v>147</v>
      </c>
      <c r="C168" s="14">
        <v>0.05</v>
      </c>
      <c r="D168" s="14">
        <v>1.7999999999999999E-2</v>
      </c>
      <c r="E168" s="30">
        <v>397.67085600000001</v>
      </c>
    </row>
    <row r="169" spans="1:6" s="5" customFormat="1" ht="15">
      <c r="A169" s="12">
        <v>3</v>
      </c>
      <c r="B169" s="13" t="s">
        <v>148</v>
      </c>
      <c r="C169" s="14">
        <v>7.0000000000000007E-2</v>
      </c>
      <c r="D169" s="14">
        <v>2.7E-2</v>
      </c>
      <c r="E169" s="30">
        <v>549.94572600000015</v>
      </c>
    </row>
    <row r="170" spans="1:6" s="5" customFormat="1" ht="15">
      <c r="A170" s="12">
        <v>4</v>
      </c>
      <c r="B170" s="13" t="s">
        <v>149</v>
      </c>
      <c r="C170" s="14">
        <v>0.09</v>
      </c>
      <c r="D170" s="14">
        <v>3.5000000000000003E-2</v>
      </c>
      <c r="E170" s="30">
        <v>586.66874200000007</v>
      </c>
    </row>
    <row r="171" spans="1:6" s="5" customFormat="1" ht="15">
      <c r="A171" s="12">
        <v>5</v>
      </c>
      <c r="B171" s="13" t="s">
        <v>150</v>
      </c>
      <c r="C171" s="14">
        <v>0.14000000000000001</v>
      </c>
      <c r="D171" s="14">
        <v>5.3999999999999999E-2</v>
      </c>
      <c r="E171" s="30">
        <v>846.21422600000005</v>
      </c>
    </row>
    <row r="172" spans="1:6" s="3" customFormat="1" ht="15">
      <c r="A172" s="11"/>
      <c r="B172" s="23" t="s">
        <v>151</v>
      </c>
      <c r="C172" s="28"/>
      <c r="D172" s="28"/>
      <c r="E172" s="29"/>
    </row>
    <row r="173" spans="1:6" s="5" customFormat="1" ht="15">
      <c r="A173" s="12">
        <v>1</v>
      </c>
      <c r="B173" s="13" t="s">
        <v>152</v>
      </c>
      <c r="C173" s="14">
        <v>2.8000000000000001E-2</v>
      </c>
      <c r="D173" s="14">
        <v>1.4E-2</v>
      </c>
      <c r="E173" s="30">
        <f>222.42528*1.1</f>
        <v>244.66780800000001</v>
      </c>
      <c r="F173" s="199"/>
    </row>
    <row r="174" spans="1:6" s="5" customFormat="1" ht="15">
      <c r="A174" s="12">
        <v>2</v>
      </c>
      <c r="B174" s="13" t="s">
        <v>153</v>
      </c>
      <c r="C174" s="14">
        <v>4.2000000000000003E-2</v>
      </c>
      <c r="D174" s="14">
        <v>1.7000000000000001E-2</v>
      </c>
      <c r="E174" s="30">
        <f>256.6146*1.1</f>
        <v>282.27606000000003</v>
      </c>
    </row>
    <row r="175" spans="1:6" s="5" customFormat="1" ht="15">
      <c r="A175" s="12">
        <v>3</v>
      </c>
      <c r="B175" s="13" t="s">
        <v>154</v>
      </c>
      <c r="C175" s="14">
        <v>4.3999999999999997E-2</v>
      </c>
      <c r="D175" s="14">
        <v>1.7999999999999999E-2</v>
      </c>
      <c r="E175" s="30">
        <f>286.006512*1.1</f>
        <v>314.6071632</v>
      </c>
    </row>
    <row r="176" spans="1:6" s="5" customFormat="1" ht="15">
      <c r="A176" s="12">
        <v>4</v>
      </c>
      <c r="B176" s="13" t="s">
        <v>155</v>
      </c>
      <c r="C176" s="14">
        <v>5.1999999999999998E-2</v>
      </c>
      <c r="D176" s="14">
        <v>2.1000000000000001E-2</v>
      </c>
      <c r="E176" s="30">
        <f>354.7434*1.1</f>
        <v>390.21774000000005</v>
      </c>
    </row>
    <row r="177" spans="1:5" s="5" customFormat="1" ht="15">
      <c r="A177" s="12">
        <v>5</v>
      </c>
      <c r="B177" s="13" t="s">
        <v>156</v>
      </c>
      <c r="C177" s="14">
        <v>7.3999999999999996E-2</v>
      </c>
      <c r="D177" s="14">
        <v>2.9000000000000001E-2</v>
      </c>
      <c r="E177" s="30">
        <f>534.56832*1.1</f>
        <v>588.02515200000005</v>
      </c>
    </row>
    <row r="178" spans="1:5" s="5" customFormat="1" ht="15">
      <c r="A178" s="12">
        <v>6</v>
      </c>
      <c r="B178" s="13" t="s">
        <v>157</v>
      </c>
      <c r="C178" s="14">
        <v>8.7999999999999995E-2</v>
      </c>
      <c r="D178" s="14">
        <v>3.5000000000000003E-2</v>
      </c>
      <c r="E178" s="30">
        <f>641.170464*1.1</f>
        <v>705.28751040000009</v>
      </c>
    </row>
    <row r="179" spans="1:5" s="5" customFormat="1" ht="15">
      <c r="A179" s="12">
        <v>7</v>
      </c>
      <c r="B179" s="13" t="s">
        <v>158</v>
      </c>
      <c r="C179" s="14">
        <v>0.10299999999999999</v>
      </c>
      <c r="D179" s="14">
        <v>4.1000000000000002E-2</v>
      </c>
      <c r="E179" s="30">
        <f>760.015344*1.1</f>
        <v>836.01687840000011</v>
      </c>
    </row>
    <row r="180" spans="1:5" s="5" customFormat="1" ht="15">
      <c r="A180" s="12">
        <v>8</v>
      </c>
      <c r="B180" s="13" t="s">
        <v>159</v>
      </c>
      <c r="C180" s="14">
        <v>0.10299999999999999</v>
      </c>
      <c r="D180" s="14">
        <v>4.1000000000000002E-2</v>
      </c>
      <c r="E180" s="30">
        <f>617.790888*1.1</f>
        <v>679.56997680000006</v>
      </c>
    </row>
    <row r="181" spans="1:5" s="5" customFormat="1" ht="15">
      <c r="A181" s="12">
        <v>9</v>
      </c>
      <c r="B181" s="13" t="s">
        <v>160</v>
      </c>
      <c r="C181" s="14">
        <v>0.11799999999999999</v>
      </c>
      <c r="D181" s="14">
        <v>4.7E-2</v>
      </c>
      <c r="E181" s="30">
        <f>709.985232*1.1</f>
        <v>780.98375520000002</v>
      </c>
    </row>
    <row r="182" spans="1:5" s="5" customFormat="1" ht="15">
      <c r="A182" s="12">
        <v>10</v>
      </c>
      <c r="B182" s="13" t="s">
        <v>161</v>
      </c>
      <c r="C182" s="14">
        <v>0.122</v>
      </c>
      <c r="D182" s="14">
        <v>0.05</v>
      </c>
      <c r="E182" s="30">
        <f>652.805736*1.1</f>
        <v>718.08630960000005</v>
      </c>
    </row>
    <row r="183" spans="1:5" s="5" customFormat="1" ht="15">
      <c r="A183" s="12">
        <v>11</v>
      </c>
      <c r="B183" s="13" t="s">
        <v>162</v>
      </c>
      <c r="C183" s="14">
        <v>0.14000000000000001</v>
      </c>
      <c r="D183" s="14">
        <v>5.6000000000000001E-2</v>
      </c>
      <c r="E183" s="30">
        <f>758.956176*1.1</f>
        <v>834.85179360000006</v>
      </c>
    </row>
    <row r="184" spans="1:5" s="5" customFormat="1" ht="15">
      <c r="A184" s="12">
        <v>12</v>
      </c>
      <c r="B184" s="13" t="s">
        <v>163</v>
      </c>
      <c r="C184" s="14">
        <v>0.14000000000000001</v>
      </c>
      <c r="D184" s="31">
        <v>5.6000000000000001E-2</v>
      </c>
      <c r="E184" s="30">
        <f>854.125536*1.1</f>
        <v>939.53808960000003</v>
      </c>
    </row>
    <row r="185" spans="1:5" s="5" customFormat="1" ht="15">
      <c r="A185" s="12">
        <v>13</v>
      </c>
      <c r="B185" s="13" t="s">
        <v>164</v>
      </c>
      <c r="C185" s="14">
        <v>0.14799999999999999</v>
      </c>
      <c r="D185" s="14">
        <v>5.8999999999999997E-2</v>
      </c>
      <c r="E185" s="30">
        <f>805.43496*1.1</f>
        <v>885.97845600000016</v>
      </c>
    </row>
    <row r="186" spans="1:5" s="5" customFormat="1" ht="15">
      <c r="A186" s="12">
        <v>14</v>
      </c>
      <c r="B186" s="13" t="s">
        <v>165</v>
      </c>
      <c r="C186" s="14">
        <v>0.155</v>
      </c>
      <c r="D186" s="14">
        <v>6.2E-2</v>
      </c>
      <c r="E186" s="30">
        <f>938.92128*1.1</f>
        <v>1032.8134080000002</v>
      </c>
    </row>
    <row r="187" spans="1:5" s="5" customFormat="1" ht="15">
      <c r="A187" s="12">
        <v>15</v>
      </c>
      <c r="B187" s="13" t="s">
        <v>166</v>
      </c>
      <c r="C187" s="14">
        <v>0.16200000000000001</v>
      </c>
      <c r="D187" s="14">
        <v>6.5000000000000002E-2</v>
      </c>
      <c r="E187" s="30">
        <f>968.90508*1.1</f>
        <v>1065.7955880000002</v>
      </c>
    </row>
    <row r="188" spans="1:5" s="5" customFormat="1" ht="15">
      <c r="A188" s="12">
        <v>16</v>
      </c>
      <c r="B188" s="13" t="s">
        <v>167</v>
      </c>
      <c r="C188" s="14">
        <v>0.17</v>
      </c>
      <c r="D188" s="14">
        <v>6.8000000000000005E-2</v>
      </c>
      <c r="E188" s="30">
        <f>1017.611232*1.1</f>
        <v>1119.3723552000001</v>
      </c>
    </row>
    <row r="189" spans="1:5" s="5" customFormat="1" ht="15">
      <c r="A189" s="12">
        <v>17</v>
      </c>
      <c r="B189" s="13" t="s">
        <v>168</v>
      </c>
      <c r="C189" s="14">
        <v>0.215</v>
      </c>
      <c r="D189" s="14">
        <v>8.5999999999999993E-2</v>
      </c>
      <c r="E189" s="30">
        <f>1364.753544*1.1</f>
        <v>1501.2288983999999</v>
      </c>
    </row>
    <row r="190" spans="1:5" s="5" customFormat="1" ht="15">
      <c r="A190" s="12">
        <v>18</v>
      </c>
      <c r="B190" s="13" t="s">
        <v>169</v>
      </c>
      <c r="C190" s="14">
        <v>0.246</v>
      </c>
      <c r="D190" s="14">
        <v>9.8000000000000004E-2</v>
      </c>
      <c r="E190" s="30">
        <f>1851.425664*1.1</f>
        <v>2036.5682304000002</v>
      </c>
    </row>
    <row r="191" spans="1:5" s="5" customFormat="1" ht="15">
      <c r="A191" s="12">
        <v>19</v>
      </c>
      <c r="B191" s="13" t="s">
        <v>170</v>
      </c>
      <c r="C191" s="14">
        <v>0.246</v>
      </c>
      <c r="D191" s="14">
        <v>9.8000000000000004E-2</v>
      </c>
      <c r="E191" s="30">
        <f>1590.885912*1.1</f>
        <v>1749.9745032000001</v>
      </c>
    </row>
    <row r="192" spans="1:5" s="5" customFormat="1" ht="15">
      <c r="A192" s="12">
        <v>20</v>
      </c>
      <c r="B192" s="13" t="s">
        <v>171</v>
      </c>
      <c r="C192" s="14">
        <v>0.29199999999999998</v>
      </c>
      <c r="D192" s="14">
        <v>0.11700000000000001</v>
      </c>
      <c r="E192" s="30">
        <f>2344.34376*1.1</f>
        <v>2578.7781360000004</v>
      </c>
    </row>
    <row r="193" spans="1:5" s="5" customFormat="1" ht="15">
      <c r="A193" s="12">
        <v>21</v>
      </c>
      <c r="B193" s="13" t="s">
        <v>172</v>
      </c>
      <c r="C193" s="14">
        <v>0.29199999999999998</v>
      </c>
      <c r="D193" s="14">
        <v>0.11700000000000001</v>
      </c>
      <c r="E193" s="30">
        <f>2413.1118*1.1</f>
        <v>2654.4229800000003</v>
      </c>
    </row>
    <row r="194" spans="1:5" s="5" customFormat="1" ht="15">
      <c r="A194" s="12">
        <v>22</v>
      </c>
      <c r="B194" s="13" t="s">
        <v>173</v>
      </c>
      <c r="C194" s="14">
        <v>0.29199999999999998</v>
      </c>
      <c r="D194" s="14">
        <v>0.11700000000000001</v>
      </c>
      <c r="E194" s="30">
        <f>2325.309888*1.1</f>
        <v>2557.8408767999999</v>
      </c>
    </row>
    <row r="195" spans="1:5" s="5" customFormat="1" ht="15">
      <c r="A195" s="12">
        <v>23</v>
      </c>
      <c r="B195" s="13" t="s">
        <v>174</v>
      </c>
      <c r="C195" s="14">
        <v>0.32300000000000001</v>
      </c>
      <c r="D195" s="14">
        <v>0.129</v>
      </c>
      <c r="E195" s="30">
        <f>2912.384904*1.1</f>
        <v>3203.6233944000001</v>
      </c>
    </row>
    <row r="196" spans="1:5" s="5" customFormat="1" ht="15">
      <c r="A196" s="12">
        <v>24</v>
      </c>
      <c r="B196" s="13" t="s">
        <v>175</v>
      </c>
      <c r="C196" s="14">
        <v>0.32300000000000001</v>
      </c>
      <c r="D196" s="14">
        <v>0.129</v>
      </c>
      <c r="E196" s="30">
        <f>2518.140768*1.1</f>
        <v>2769.9548448000005</v>
      </c>
    </row>
    <row r="197" spans="1:5" s="5" customFormat="1" ht="15">
      <c r="A197" s="12">
        <v>25</v>
      </c>
      <c r="B197" s="13" t="s">
        <v>176</v>
      </c>
      <c r="C197" s="14">
        <v>0.32300000000000001</v>
      </c>
      <c r="D197" s="14">
        <v>0.129</v>
      </c>
      <c r="E197" s="30">
        <f>4448.474448*1.1</f>
        <v>4893.3218928000006</v>
      </c>
    </row>
    <row r="198" spans="1:5" s="5" customFormat="1" ht="15">
      <c r="A198" s="12">
        <v>26</v>
      </c>
      <c r="B198" s="13" t="s">
        <v>177</v>
      </c>
      <c r="C198" s="14">
        <v>0.121</v>
      </c>
      <c r="D198" s="14">
        <v>4.9000000000000002E-2</v>
      </c>
      <c r="E198" s="30">
        <f>762.709992*1.1</f>
        <v>838.98099120000018</v>
      </c>
    </row>
    <row r="199" spans="1:5" s="5" customFormat="1" ht="15">
      <c r="A199" s="12">
        <v>27</v>
      </c>
      <c r="B199" s="13" t="s">
        <v>178</v>
      </c>
      <c r="C199" s="14">
        <v>0.32700000000000001</v>
      </c>
      <c r="D199" s="14">
        <v>0.13100000000000001</v>
      </c>
      <c r="E199" s="30">
        <f>1628.844624*1.1</f>
        <v>1791.7290864000001</v>
      </c>
    </row>
    <row r="200" spans="1:5" s="5" customFormat="1" ht="15">
      <c r="A200" s="12">
        <v>28</v>
      </c>
      <c r="B200" s="13" t="s">
        <v>179</v>
      </c>
      <c r="C200" s="14">
        <v>0.374</v>
      </c>
      <c r="D200" s="14">
        <v>0.14899999999999999</v>
      </c>
      <c r="E200" s="30">
        <f>1994.086248*1.1</f>
        <v>2193.4948728000004</v>
      </c>
    </row>
    <row r="201" spans="1:5" s="5" customFormat="1" ht="15">
      <c r="A201" s="12">
        <v>29</v>
      </c>
      <c r="B201" s="13" t="s">
        <v>180</v>
      </c>
      <c r="C201" s="14">
        <v>0.377</v>
      </c>
      <c r="D201" s="14">
        <v>0.14899999999999999</v>
      </c>
      <c r="E201" s="30">
        <f>3587.46432*1.1</f>
        <v>3946.2107520000004</v>
      </c>
    </row>
    <row r="202" spans="1:5" s="5" customFormat="1" ht="15">
      <c r="A202" s="12">
        <v>30</v>
      </c>
      <c r="B202" s="13" t="s">
        <v>181</v>
      </c>
      <c r="C202" s="14">
        <v>0.53200000000000003</v>
      </c>
      <c r="D202" s="14">
        <v>0.19600000000000001</v>
      </c>
      <c r="E202" s="30">
        <f>8013.0732*1.1</f>
        <v>8814.3805200000006</v>
      </c>
    </row>
    <row r="203" spans="1:5" s="5" customFormat="1" ht="15">
      <c r="A203" s="12">
        <v>31</v>
      </c>
      <c r="B203" s="13" t="s">
        <v>182</v>
      </c>
      <c r="C203" s="14">
        <v>0.193</v>
      </c>
      <c r="D203" s="14">
        <v>7.6999999999999999E-2</v>
      </c>
      <c r="E203" s="30">
        <f>1135.537128*1.1</f>
        <v>1249.0908408</v>
      </c>
    </row>
    <row r="204" spans="1:5" s="5" customFormat="1" ht="15">
      <c r="A204" s="12">
        <v>32</v>
      </c>
      <c r="B204" s="13" t="s">
        <v>183</v>
      </c>
      <c r="C204" s="14">
        <v>0.59499999999999997</v>
      </c>
      <c r="D204" s="14">
        <v>0.23799999999999999</v>
      </c>
      <c r="E204" s="30">
        <f>6902.97168*1.1</f>
        <v>7593.2688480000006</v>
      </c>
    </row>
    <row r="205" spans="1:5" s="5" customFormat="1" ht="15">
      <c r="A205" s="12">
        <v>33</v>
      </c>
      <c r="B205" s="13" t="s">
        <v>184</v>
      </c>
      <c r="C205" s="14">
        <v>0.91</v>
      </c>
      <c r="D205" s="14">
        <v>0.36399999999999999</v>
      </c>
      <c r="E205" s="30">
        <f>7786.504704*1.1</f>
        <v>8565.1551744000008</v>
      </c>
    </row>
    <row r="206" spans="1:5" s="3" customFormat="1" ht="15">
      <c r="A206" s="11"/>
      <c r="B206" s="23" t="s">
        <v>185</v>
      </c>
      <c r="C206" s="28"/>
      <c r="D206" s="28"/>
      <c r="E206" s="29"/>
    </row>
    <row r="207" spans="1:5" s="5" customFormat="1" ht="15">
      <c r="A207" s="12">
        <v>1</v>
      </c>
      <c r="B207" s="13" t="s">
        <v>186</v>
      </c>
      <c r="C207" s="14">
        <v>0.25</v>
      </c>
      <c r="D207" s="14">
        <v>0.1</v>
      </c>
      <c r="E207" s="30">
        <v>1934.4262740000001</v>
      </c>
    </row>
    <row r="208" spans="1:5" s="5" customFormat="1" ht="15">
      <c r="A208" s="12">
        <v>2</v>
      </c>
      <c r="B208" s="13" t="s">
        <v>187</v>
      </c>
      <c r="C208" s="14">
        <v>0.39</v>
      </c>
      <c r="D208" s="14">
        <v>0.15</v>
      </c>
      <c r="E208" s="30">
        <v>2729.6965960000007</v>
      </c>
    </row>
    <row r="209" spans="1:5" s="5" customFormat="1" ht="15">
      <c r="A209" s="12">
        <v>3</v>
      </c>
      <c r="B209" s="13" t="s">
        <v>188</v>
      </c>
      <c r="C209" s="14">
        <v>0.44</v>
      </c>
      <c r="D209" s="14">
        <v>0.17</v>
      </c>
      <c r="E209" s="30">
        <v>3269.6334440000005</v>
      </c>
    </row>
    <row r="210" spans="1:5" s="5" customFormat="1" ht="15">
      <c r="A210" s="12">
        <v>4</v>
      </c>
      <c r="B210" s="13" t="s">
        <v>189</v>
      </c>
      <c r="C210" s="14">
        <v>1.61</v>
      </c>
      <c r="D210" s="14">
        <v>0.6</v>
      </c>
      <c r="E210" s="30">
        <v>15644.113848000001</v>
      </c>
    </row>
    <row r="211" spans="1:5" s="5" customFormat="1" ht="15">
      <c r="A211" s="12">
        <v>5</v>
      </c>
      <c r="B211" s="13" t="s">
        <v>190</v>
      </c>
      <c r="C211" s="14">
        <v>1.2</v>
      </c>
      <c r="D211" s="14">
        <v>0.47</v>
      </c>
      <c r="E211" s="30">
        <v>11386.405162000001</v>
      </c>
    </row>
    <row r="212" spans="1:5" s="5" customFormat="1" ht="15">
      <c r="A212" s="12">
        <v>6</v>
      </c>
      <c r="B212" s="13" t="s">
        <v>191</v>
      </c>
      <c r="C212" s="14">
        <v>1.2</v>
      </c>
      <c r="D212" s="14">
        <v>0.47</v>
      </c>
      <c r="E212" s="30">
        <v>14084.189000200002</v>
      </c>
    </row>
    <row r="213" spans="1:5" s="5" customFormat="1" ht="15">
      <c r="A213" s="12">
        <v>7</v>
      </c>
      <c r="B213" s="13" t="s">
        <v>192</v>
      </c>
      <c r="C213" s="14">
        <v>2.66</v>
      </c>
      <c r="D213" s="14">
        <v>1.02</v>
      </c>
      <c r="E213" s="30">
        <v>31805.487186000002</v>
      </c>
    </row>
    <row r="214" spans="1:5" s="5" customFormat="1" ht="15">
      <c r="A214" s="12">
        <v>8</v>
      </c>
      <c r="B214" s="13" t="s">
        <v>193</v>
      </c>
      <c r="C214" s="14">
        <v>2.69</v>
      </c>
      <c r="D214" s="14">
        <v>1.02</v>
      </c>
      <c r="E214" s="30">
        <v>31805.487186000002</v>
      </c>
    </row>
    <row r="215" spans="1:5" s="5" customFormat="1" ht="15">
      <c r="A215" s="12">
        <v>9</v>
      </c>
      <c r="B215" s="13" t="s">
        <v>194</v>
      </c>
      <c r="C215" s="14">
        <v>2.75</v>
      </c>
      <c r="D215" s="14">
        <v>1.04</v>
      </c>
      <c r="E215" s="30">
        <v>28914.092240000005</v>
      </c>
    </row>
    <row r="216" spans="1:5" s="5" customFormat="1" ht="15">
      <c r="A216" s="12">
        <v>10</v>
      </c>
      <c r="B216" s="13" t="s">
        <v>195</v>
      </c>
      <c r="C216" s="14">
        <v>2.52</v>
      </c>
      <c r="D216" s="14">
        <v>0.94</v>
      </c>
      <c r="E216" s="30">
        <v>31402.30844872001</v>
      </c>
    </row>
    <row r="217" spans="1:5" s="5" customFormat="1" ht="15">
      <c r="A217" s="12">
        <v>11</v>
      </c>
      <c r="B217" s="13" t="s">
        <v>377</v>
      </c>
      <c r="C217" s="14">
        <v>2.4500000000000002</v>
      </c>
      <c r="D217" s="14">
        <v>0.94</v>
      </c>
      <c r="E217" s="30">
        <v>17877.084016000001</v>
      </c>
    </row>
    <row r="218" spans="1:5" s="5" customFormat="1" ht="15">
      <c r="A218" s="12">
        <v>12</v>
      </c>
      <c r="B218" s="13" t="s">
        <v>196</v>
      </c>
      <c r="C218" s="14">
        <v>2.2200000000000002</v>
      </c>
      <c r="D218" s="14">
        <v>0.83</v>
      </c>
      <c r="E218" s="30">
        <v>28035.809625999998</v>
      </c>
    </row>
    <row r="219" spans="1:5" s="5" customFormat="1" ht="15">
      <c r="A219" s="12">
        <v>13</v>
      </c>
      <c r="B219" s="13" t="s">
        <v>313</v>
      </c>
      <c r="C219" s="14">
        <v>1.08</v>
      </c>
      <c r="D219" s="14">
        <v>0.42</v>
      </c>
      <c r="E219" s="30">
        <v>12963.795768</v>
      </c>
    </row>
    <row r="220" spans="1:5" s="3" customFormat="1" ht="15">
      <c r="A220" s="11"/>
      <c r="B220" s="23" t="s">
        <v>197</v>
      </c>
      <c r="C220" s="28"/>
      <c r="D220" s="28"/>
      <c r="E220" s="29"/>
    </row>
    <row r="221" spans="1:5" s="5" customFormat="1" ht="15">
      <c r="A221" s="12">
        <v>1</v>
      </c>
      <c r="B221" s="13" t="s">
        <v>198</v>
      </c>
      <c r="C221" s="14">
        <v>0.73</v>
      </c>
      <c r="D221" s="14">
        <v>0.27100000000000002</v>
      </c>
      <c r="E221" s="30">
        <v>11332.144159999998</v>
      </c>
    </row>
    <row r="222" spans="1:5" s="5" customFormat="1" ht="15">
      <c r="A222" s="12">
        <v>2</v>
      </c>
      <c r="B222" s="13" t="s">
        <v>199</v>
      </c>
      <c r="C222" s="14">
        <v>0.255</v>
      </c>
      <c r="D222" s="14">
        <v>0.1</v>
      </c>
      <c r="E222" s="30">
        <v>1722.99647</v>
      </c>
    </row>
    <row r="223" spans="1:5" s="5" customFormat="1" ht="15">
      <c r="A223" s="12">
        <v>3</v>
      </c>
      <c r="B223" s="13" t="s">
        <v>200</v>
      </c>
      <c r="C223" s="14">
        <v>0.26</v>
      </c>
      <c r="D223" s="14">
        <v>0.1</v>
      </c>
      <c r="E223" s="30">
        <v>2028.8778399999997</v>
      </c>
    </row>
    <row r="224" spans="1:5" s="5" customFormat="1" ht="15">
      <c r="A224" s="12">
        <v>4</v>
      </c>
      <c r="B224" s="13" t="s">
        <v>201</v>
      </c>
      <c r="C224" s="14">
        <v>0.26300000000000001</v>
      </c>
      <c r="D224" s="14">
        <v>0.1</v>
      </c>
      <c r="E224" s="30">
        <v>2362.56414</v>
      </c>
    </row>
    <row r="225" spans="1:5" s="5" customFormat="1" ht="15">
      <c r="A225" s="12">
        <v>5</v>
      </c>
      <c r="B225" s="13" t="s">
        <v>202</v>
      </c>
      <c r="C225" s="14">
        <v>0.34200000000000003</v>
      </c>
      <c r="D225" s="14">
        <v>0.13</v>
      </c>
      <c r="E225" s="30">
        <v>3060.8084900000003</v>
      </c>
    </row>
    <row r="226" spans="1:5" s="5" customFormat="1" ht="15">
      <c r="A226" s="12">
        <v>6</v>
      </c>
      <c r="B226" s="13" t="s">
        <v>203</v>
      </c>
      <c r="C226" s="14">
        <v>0.54</v>
      </c>
      <c r="D226" s="14">
        <v>0.20300000000000001</v>
      </c>
      <c r="E226" s="30">
        <v>5001.359199999999</v>
      </c>
    </row>
    <row r="227" spans="1:5" s="5" customFormat="1" ht="15">
      <c r="A227" s="12">
        <v>7</v>
      </c>
      <c r="B227" s="13" t="s">
        <v>204</v>
      </c>
      <c r="C227" s="14">
        <v>0.69</v>
      </c>
      <c r="D227" s="14">
        <v>0.27</v>
      </c>
      <c r="E227" s="30">
        <v>6169.3562399999992</v>
      </c>
    </row>
    <row r="228" spans="1:5" s="5" customFormat="1" ht="15">
      <c r="A228" s="12">
        <v>8</v>
      </c>
      <c r="B228" s="13" t="s">
        <v>205</v>
      </c>
      <c r="C228" s="14">
        <v>0.78600000000000003</v>
      </c>
      <c r="D228" s="14">
        <v>0.3</v>
      </c>
      <c r="E228" s="30">
        <v>8104.4504530000013</v>
      </c>
    </row>
    <row r="229" spans="1:5" s="5" customFormat="1" ht="15">
      <c r="A229" s="12">
        <v>9</v>
      </c>
      <c r="B229" s="13" t="s">
        <v>206</v>
      </c>
      <c r="C229" s="14">
        <v>1.147</v>
      </c>
      <c r="D229" s="14">
        <v>0.45</v>
      </c>
      <c r="E229" s="30">
        <v>10545.432909000001</v>
      </c>
    </row>
    <row r="230" spans="1:5" s="3" customFormat="1" ht="15">
      <c r="A230" s="11"/>
      <c r="B230" s="23" t="s">
        <v>207</v>
      </c>
      <c r="C230" s="28"/>
      <c r="D230" s="28"/>
      <c r="E230" s="26"/>
    </row>
    <row r="231" spans="1:5" s="5" customFormat="1" ht="15">
      <c r="A231" s="12">
        <v>1</v>
      </c>
      <c r="B231" s="13" t="s">
        <v>319</v>
      </c>
      <c r="C231" s="14">
        <v>0.67500000000000004</v>
      </c>
      <c r="D231" s="14">
        <v>0.27</v>
      </c>
      <c r="E231" s="30">
        <v>2936.67</v>
      </c>
    </row>
    <row r="232" spans="1:5" s="5" customFormat="1" ht="15">
      <c r="A232" s="12">
        <v>2</v>
      </c>
      <c r="B232" s="13" t="s">
        <v>352</v>
      </c>
      <c r="C232" s="14"/>
      <c r="D232" s="14"/>
      <c r="E232" s="30">
        <v>0</v>
      </c>
    </row>
    <row r="233" spans="1:5" s="5" customFormat="1" ht="15">
      <c r="A233" s="12">
        <v>3</v>
      </c>
      <c r="B233" s="13" t="s">
        <v>320</v>
      </c>
      <c r="C233" s="14"/>
      <c r="D233" s="14"/>
      <c r="E233" s="30">
        <v>0</v>
      </c>
    </row>
    <row r="234" spans="1:5" s="5" customFormat="1" ht="15">
      <c r="A234" s="12">
        <v>2</v>
      </c>
      <c r="B234" s="13" t="s">
        <v>321</v>
      </c>
      <c r="C234" s="14">
        <v>0.9</v>
      </c>
      <c r="D234" s="14">
        <v>0.36</v>
      </c>
      <c r="E234" s="30">
        <v>3789.5000000000005</v>
      </c>
    </row>
    <row r="235" spans="1:5" s="5" customFormat="1" ht="15">
      <c r="A235" s="12">
        <v>3</v>
      </c>
      <c r="B235" s="13" t="s">
        <v>322</v>
      </c>
      <c r="C235" s="14"/>
      <c r="D235" s="14"/>
      <c r="E235" s="30">
        <v>0</v>
      </c>
    </row>
    <row r="236" spans="1:5" s="5" customFormat="1" ht="15">
      <c r="A236" s="12">
        <v>3.4</v>
      </c>
      <c r="B236" s="13" t="s">
        <v>346</v>
      </c>
      <c r="C236" s="14"/>
      <c r="D236" s="14"/>
      <c r="E236" s="30">
        <v>0</v>
      </c>
    </row>
    <row r="237" spans="1:5" s="5" customFormat="1" ht="15">
      <c r="A237" s="12">
        <v>3</v>
      </c>
      <c r="B237" s="13" t="s">
        <v>323</v>
      </c>
      <c r="C237" s="14">
        <v>1.1220000000000001</v>
      </c>
      <c r="D237" s="14">
        <v>0.45</v>
      </c>
      <c r="E237" s="30">
        <v>4630.2520000000004</v>
      </c>
    </row>
    <row r="238" spans="1:5" s="5" customFormat="1" ht="15">
      <c r="A238" s="12">
        <v>4.2</v>
      </c>
      <c r="B238" s="13" t="s">
        <v>324</v>
      </c>
      <c r="C238" s="14"/>
      <c r="D238" s="14"/>
      <c r="E238" s="30">
        <v>0</v>
      </c>
    </row>
    <row r="239" spans="1:5" s="5" customFormat="1" ht="15">
      <c r="A239" s="12">
        <v>4.5999999999999996</v>
      </c>
      <c r="B239" s="13" t="s">
        <v>325</v>
      </c>
      <c r="C239" s="14"/>
      <c r="D239" s="14"/>
      <c r="E239" s="30">
        <v>0</v>
      </c>
    </row>
    <row r="240" spans="1:5" s="5" customFormat="1" ht="15">
      <c r="A240" s="12">
        <v>5</v>
      </c>
      <c r="B240" s="13" t="s">
        <v>416</v>
      </c>
      <c r="C240" s="14"/>
      <c r="D240" s="14"/>
      <c r="E240" s="30">
        <v>0</v>
      </c>
    </row>
    <row r="241" spans="1:5" s="5" customFormat="1" ht="15">
      <c r="A241" s="12">
        <v>5.4</v>
      </c>
      <c r="B241" s="13" t="s">
        <v>334</v>
      </c>
      <c r="C241" s="14"/>
      <c r="D241" s="14"/>
      <c r="E241" s="30">
        <v>0</v>
      </c>
    </row>
    <row r="242" spans="1:5" s="5" customFormat="1" ht="15">
      <c r="A242" s="12">
        <v>4</v>
      </c>
      <c r="B242" s="13" t="s">
        <v>327</v>
      </c>
      <c r="C242" s="14">
        <v>1.351</v>
      </c>
      <c r="D242" s="14">
        <v>0.54</v>
      </c>
      <c r="E242" s="30">
        <v>5806.5590000000002</v>
      </c>
    </row>
    <row r="243" spans="1:5" s="5" customFormat="1" ht="15">
      <c r="A243" s="12">
        <v>6.2</v>
      </c>
      <c r="B243" s="13" t="s">
        <v>414</v>
      </c>
      <c r="C243" s="14"/>
      <c r="D243" s="14"/>
      <c r="E243" s="30">
        <v>0</v>
      </c>
    </row>
    <row r="244" spans="1:5" s="5" customFormat="1" ht="15">
      <c r="A244" s="12">
        <v>6.6</v>
      </c>
      <c r="B244" s="13" t="s">
        <v>415</v>
      </c>
      <c r="C244" s="14"/>
      <c r="D244" s="14"/>
      <c r="E244" s="30">
        <v>0</v>
      </c>
    </row>
    <row r="245" spans="1:5" s="5" customFormat="1" ht="15">
      <c r="A245" s="12">
        <v>7</v>
      </c>
      <c r="B245" s="13" t="s">
        <v>344</v>
      </c>
      <c r="C245" s="14"/>
      <c r="D245" s="14"/>
      <c r="E245" s="30">
        <v>0</v>
      </c>
    </row>
    <row r="246" spans="1:5" s="5" customFormat="1" ht="15">
      <c r="A246" s="12">
        <v>7.4</v>
      </c>
      <c r="B246" s="13" t="s">
        <v>345</v>
      </c>
      <c r="C246" s="14"/>
      <c r="D246" s="14"/>
      <c r="E246" s="30">
        <v>0</v>
      </c>
    </row>
    <row r="247" spans="1:5" s="5" customFormat="1" ht="15">
      <c r="A247" s="12">
        <v>7.8</v>
      </c>
      <c r="B247" s="13" t="s">
        <v>335</v>
      </c>
      <c r="C247" s="14"/>
      <c r="D247" s="14"/>
      <c r="E247" s="30">
        <v>0</v>
      </c>
    </row>
    <row r="248" spans="1:5" s="5" customFormat="1" ht="15">
      <c r="A248" s="12">
        <v>5</v>
      </c>
      <c r="B248" s="13" t="s">
        <v>326</v>
      </c>
      <c r="C248" s="14">
        <v>1.5760000000000001</v>
      </c>
      <c r="D248" s="14">
        <v>0.63</v>
      </c>
      <c r="E248" s="30">
        <v>6794.304000000001</v>
      </c>
    </row>
    <row r="249" spans="1:5" s="5" customFormat="1" ht="15">
      <c r="A249" s="12">
        <v>8.6</v>
      </c>
      <c r="B249" s="13" t="s">
        <v>350</v>
      </c>
      <c r="C249" s="14"/>
      <c r="D249" s="14"/>
      <c r="E249" s="30">
        <v>0</v>
      </c>
    </row>
    <row r="250" spans="1:5" s="5" customFormat="1" ht="15">
      <c r="A250" s="12">
        <v>9</v>
      </c>
      <c r="B250" s="13" t="s">
        <v>351</v>
      </c>
      <c r="C250" s="14"/>
      <c r="D250" s="14"/>
      <c r="E250" s="30">
        <v>0</v>
      </c>
    </row>
    <row r="251" spans="1:5" s="5" customFormat="1" ht="15">
      <c r="A251" s="12">
        <v>9.4</v>
      </c>
      <c r="B251" s="13" t="s">
        <v>328</v>
      </c>
      <c r="C251" s="14"/>
      <c r="D251" s="14"/>
      <c r="E251" s="30">
        <v>0</v>
      </c>
    </row>
    <row r="252" spans="1:5" s="5" customFormat="1" ht="15">
      <c r="A252" s="12">
        <v>9.8000000000000007</v>
      </c>
      <c r="B252" s="13" t="s">
        <v>329</v>
      </c>
      <c r="C252" s="14"/>
      <c r="D252" s="14"/>
      <c r="E252" s="30">
        <v>0</v>
      </c>
    </row>
    <row r="253" spans="1:5" s="5" customFormat="1" ht="15">
      <c r="A253" s="12">
        <v>6</v>
      </c>
      <c r="B253" s="13" t="s">
        <v>331</v>
      </c>
      <c r="C253" s="14">
        <v>1.8</v>
      </c>
      <c r="D253" s="14">
        <v>0.72</v>
      </c>
      <c r="E253" s="30">
        <v>8224.3040000000019</v>
      </c>
    </row>
    <row r="254" spans="1:5" s="5" customFormat="1" ht="15">
      <c r="A254" s="12">
        <v>10.6</v>
      </c>
      <c r="B254" s="13" t="s">
        <v>332</v>
      </c>
      <c r="C254" s="14"/>
      <c r="D254" s="14"/>
      <c r="E254" s="30">
        <v>0</v>
      </c>
    </row>
    <row r="255" spans="1:5" s="5" customFormat="1" ht="15">
      <c r="A255" s="12">
        <v>11</v>
      </c>
      <c r="B255" s="13" t="s">
        <v>349</v>
      </c>
      <c r="C255" s="14"/>
      <c r="D255" s="14"/>
      <c r="E255" s="30">
        <v>0</v>
      </c>
    </row>
    <row r="256" spans="1:5" s="5" customFormat="1" ht="15">
      <c r="A256" s="12">
        <v>11.4</v>
      </c>
      <c r="B256" s="13" t="s">
        <v>336</v>
      </c>
      <c r="C256" s="14"/>
      <c r="D256" s="14"/>
      <c r="E256" s="30">
        <v>0</v>
      </c>
    </row>
    <row r="257" spans="1:5" s="5" customFormat="1" ht="15">
      <c r="A257" s="12">
        <v>11.8</v>
      </c>
      <c r="B257" s="13" t="s">
        <v>348</v>
      </c>
      <c r="C257" s="14"/>
      <c r="D257" s="14"/>
      <c r="E257" s="30">
        <v>0</v>
      </c>
    </row>
    <row r="258" spans="1:5" s="5" customFormat="1" ht="15">
      <c r="A258" s="12">
        <v>12.2</v>
      </c>
      <c r="B258" s="13" t="s">
        <v>343</v>
      </c>
      <c r="C258" s="14"/>
      <c r="D258" s="14"/>
      <c r="E258" s="30">
        <v>0</v>
      </c>
    </row>
    <row r="259" spans="1:5" s="5" customFormat="1" ht="15">
      <c r="A259" s="12">
        <v>12.6</v>
      </c>
      <c r="B259" s="13" t="s">
        <v>333</v>
      </c>
      <c r="C259" s="14"/>
      <c r="D259" s="14"/>
      <c r="E259" s="30">
        <v>0</v>
      </c>
    </row>
    <row r="260" spans="1:5" s="5" customFormat="1" ht="15">
      <c r="A260" s="12">
        <v>7</v>
      </c>
      <c r="B260" s="13" t="s">
        <v>337</v>
      </c>
      <c r="C260" s="14">
        <v>2.0339999999999998</v>
      </c>
      <c r="D260" s="14">
        <v>0.81</v>
      </c>
      <c r="E260" s="30">
        <v>9778.0870000000014</v>
      </c>
    </row>
    <row r="261" spans="1:5" s="5" customFormat="1" ht="15">
      <c r="A261" s="12">
        <v>13.4</v>
      </c>
      <c r="B261" s="13" t="s">
        <v>338</v>
      </c>
      <c r="C261" s="14"/>
      <c r="D261" s="14"/>
      <c r="E261" s="30">
        <v>0</v>
      </c>
    </row>
    <row r="262" spans="1:5" s="5" customFormat="1" ht="15">
      <c r="A262" s="12">
        <v>13.8</v>
      </c>
      <c r="B262" s="13" t="s">
        <v>342</v>
      </c>
      <c r="C262" s="14"/>
      <c r="D262" s="14"/>
      <c r="E262" s="30">
        <v>0</v>
      </c>
    </row>
    <row r="263" spans="1:5" s="5" customFormat="1" ht="15">
      <c r="A263" s="12">
        <v>14.2</v>
      </c>
      <c r="B263" s="13" t="s">
        <v>339</v>
      </c>
      <c r="C263" s="14"/>
      <c r="D263" s="14"/>
      <c r="E263" s="30">
        <v>0</v>
      </c>
    </row>
    <row r="264" spans="1:5" s="5" customFormat="1" ht="15">
      <c r="A264" s="12">
        <v>14.6</v>
      </c>
      <c r="B264" s="13" t="s">
        <v>340</v>
      </c>
      <c r="C264" s="14"/>
      <c r="D264" s="14"/>
      <c r="E264" s="30">
        <v>0</v>
      </c>
    </row>
    <row r="265" spans="1:5" s="5" customFormat="1" ht="15">
      <c r="A265" s="12">
        <v>15</v>
      </c>
      <c r="B265" s="13" t="s">
        <v>341</v>
      </c>
      <c r="C265" s="14"/>
      <c r="D265" s="14"/>
      <c r="E265" s="30">
        <v>0</v>
      </c>
    </row>
    <row r="266" spans="1:5" s="5" customFormat="1" ht="15">
      <c r="A266" s="12">
        <v>8</v>
      </c>
      <c r="B266" s="13" t="s">
        <v>208</v>
      </c>
      <c r="C266" s="14">
        <v>2.2599999999999998</v>
      </c>
      <c r="D266" s="14">
        <v>0.9</v>
      </c>
      <c r="E266" s="30">
        <v>10882.608000000002</v>
      </c>
    </row>
    <row r="267" spans="1:5" s="5" customFormat="1" ht="15">
      <c r="A267" s="12">
        <v>15.8</v>
      </c>
      <c r="B267" s="13" t="s">
        <v>347</v>
      </c>
      <c r="C267" s="14"/>
      <c r="D267" s="14"/>
      <c r="E267" s="30">
        <v>0</v>
      </c>
    </row>
    <row r="268" spans="1:5" s="5" customFormat="1" ht="15">
      <c r="A268" s="12">
        <v>16.2</v>
      </c>
      <c r="B268" s="13" t="s">
        <v>317</v>
      </c>
      <c r="C268" s="14"/>
      <c r="D268" s="14"/>
      <c r="E268" s="30">
        <v>0</v>
      </c>
    </row>
    <row r="269" spans="1:5" s="5" customFormat="1" ht="15">
      <c r="A269" s="12">
        <v>16.600000000000001</v>
      </c>
      <c r="B269" s="13" t="s">
        <v>318</v>
      </c>
      <c r="C269" s="14"/>
      <c r="D269" s="14"/>
      <c r="E269" s="30">
        <v>0</v>
      </c>
    </row>
    <row r="270" spans="1:5" s="5" customFormat="1" ht="15">
      <c r="A270" s="12">
        <v>17</v>
      </c>
      <c r="B270" s="13" t="s">
        <v>358</v>
      </c>
      <c r="C270" s="14"/>
      <c r="D270" s="14"/>
      <c r="E270" s="30">
        <v>0</v>
      </c>
    </row>
    <row r="271" spans="1:5" s="5" customFormat="1" ht="15">
      <c r="A271" s="12">
        <v>17.399999999999999</v>
      </c>
      <c r="B271" s="13" t="s">
        <v>359</v>
      </c>
      <c r="C271" s="14"/>
      <c r="D271" s="14"/>
      <c r="E271" s="30">
        <v>0</v>
      </c>
    </row>
    <row r="272" spans="1:5" s="5" customFormat="1" ht="15">
      <c r="A272" s="12">
        <v>17.8</v>
      </c>
      <c r="B272" s="13" t="s">
        <v>360</v>
      </c>
      <c r="C272" s="14"/>
      <c r="D272" s="14"/>
      <c r="E272" s="30">
        <v>0</v>
      </c>
    </row>
    <row r="273" spans="1:5" s="5" customFormat="1" ht="15">
      <c r="A273" s="12">
        <v>9</v>
      </c>
      <c r="B273" s="13" t="s">
        <v>315</v>
      </c>
      <c r="C273" s="14">
        <v>2.2789999999999999</v>
      </c>
      <c r="D273" s="14">
        <v>0.99</v>
      </c>
      <c r="E273" s="30">
        <v>12773.079</v>
      </c>
    </row>
    <row r="274" spans="1:5" s="5" customFormat="1" ht="15">
      <c r="A274" s="12">
        <v>18.600000000000001</v>
      </c>
      <c r="B274" s="13" t="s">
        <v>365</v>
      </c>
      <c r="C274" s="14"/>
      <c r="D274" s="14"/>
      <c r="E274" s="30">
        <v>0</v>
      </c>
    </row>
    <row r="275" spans="1:5" s="5" customFormat="1" ht="15">
      <c r="A275" s="12">
        <v>19</v>
      </c>
      <c r="B275" s="13" t="s">
        <v>366</v>
      </c>
      <c r="C275" s="14"/>
      <c r="D275" s="14"/>
      <c r="E275" s="30">
        <v>0</v>
      </c>
    </row>
    <row r="276" spans="1:5" s="5" customFormat="1" ht="15">
      <c r="A276" s="12">
        <v>19.399999999999999</v>
      </c>
      <c r="B276" s="13" t="s">
        <v>369</v>
      </c>
      <c r="C276" s="14"/>
      <c r="D276" s="14"/>
      <c r="E276" s="30">
        <v>0</v>
      </c>
    </row>
    <row r="277" spans="1:5" s="5" customFormat="1" ht="15">
      <c r="A277" s="12">
        <v>19.8</v>
      </c>
      <c r="B277" s="13" t="s">
        <v>367</v>
      </c>
      <c r="C277" s="14"/>
      <c r="D277" s="14"/>
      <c r="E277" s="30">
        <v>0</v>
      </c>
    </row>
    <row r="278" spans="1:5" s="5" customFormat="1" ht="15">
      <c r="A278" s="12">
        <v>20.2</v>
      </c>
      <c r="B278" s="13" t="s">
        <v>368</v>
      </c>
      <c r="C278" s="14"/>
      <c r="D278" s="14"/>
      <c r="E278" s="30">
        <v>0</v>
      </c>
    </row>
    <row r="279" spans="1:5" s="5" customFormat="1" ht="15">
      <c r="A279" s="12">
        <v>10</v>
      </c>
      <c r="B279" s="13" t="s">
        <v>354</v>
      </c>
      <c r="C279" s="14">
        <v>2.726</v>
      </c>
      <c r="D279" s="14">
        <v>1.08</v>
      </c>
      <c r="E279" s="30">
        <v>13889.557000000003</v>
      </c>
    </row>
    <row r="280" spans="1:5" s="5" customFormat="1" ht="15">
      <c r="A280" s="12">
        <v>21</v>
      </c>
      <c r="B280" s="13" t="s">
        <v>353</v>
      </c>
      <c r="C280" s="14"/>
      <c r="D280" s="14"/>
      <c r="E280" s="30">
        <v>0</v>
      </c>
    </row>
    <row r="281" spans="1:5" s="5" customFormat="1" ht="15">
      <c r="A281" s="12">
        <v>21.4</v>
      </c>
      <c r="B281" s="13" t="s">
        <v>361</v>
      </c>
      <c r="C281" s="14"/>
      <c r="D281" s="14"/>
      <c r="E281" s="30">
        <v>0</v>
      </c>
    </row>
    <row r="282" spans="1:5" s="5" customFormat="1" ht="15">
      <c r="A282" s="12">
        <v>21.8</v>
      </c>
      <c r="B282" s="13" t="s">
        <v>362</v>
      </c>
      <c r="C282" s="14"/>
      <c r="D282" s="14"/>
      <c r="E282" s="30">
        <v>0</v>
      </c>
    </row>
    <row r="283" spans="1:5" s="5" customFormat="1" ht="15">
      <c r="A283" s="12">
        <v>22.2</v>
      </c>
      <c r="B283" s="13" t="s">
        <v>363</v>
      </c>
      <c r="C283" s="14"/>
      <c r="D283" s="14"/>
      <c r="E283" s="30">
        <v>0</v>
      </c>
    </row>
    <row r="284" spans="1:5" s="5" customFormat="1" ht="15">
      <c r="A284" s="12">
        <v>22.6</v>
      </c>
      <c r="B284" s="13" t="s">
        <v>364</v>
      </c>
      <c r="C284" s="14"/>
      <c r="D284" s="14"/>
      <c r="E284" s="30">
        <v>0</v>
      </c>
    </row>
    <row r="285" spans="1:5" s="5" customFormat="1" ht="15">
      <c r="A285" s="12">
        <v>11</v>
      </c>
      <c r="B285" s="13" t="s">
        <v>209</v>
      </c>
      <c r="C285" s="14">
        <v>1.22</v>
      </c>
      <c r="D285" s="14">
        <v>0.49</v>
      </c>
      <c r="E285" s="30">
        <v>5292.0450000000001</v>
      </c>
    </row>
    <row r="286" spans="1:5" s="5" customFormat="1" ht="15">
      <c r="A286" s="12">
        <v>23.4</v>
      </c>
      <c r="B286" s="13" t="s">
        <v>430</v>
      </c>
      <c r="C286" s="14"/>
      <c r="D286" s="14"/>
      <c r="E286" s="30">
        <v>0</v>
      </c>
    </row>
    <row r="287" spans="1:5" s="5" customFormat="1" ht="15">
      <c r="A287" s="12">
        <v>23.8</v>
      </c>
      <c r="B287" s="13" t="s">
        <v>431</v>
      </c>
      <c r="C287" s="14"/>
      <c r="D287" s="14"/>
      <c r="E287" s="30">
        <v>0</v>
      </c>
    </row>
    <row r="288" spans="1:5" s="5" customFormat="1" ht="15">
      <c r="A288" s="12">
        <v>12</v>
      </c>
      <c r="B288" s="13" t="s">
        <v>210</v>
      </c>
      <c r="C288" s="14">
        <v>1.5169999999999999</v>
      </c>
      <c r="D288" s="14">
        <v>0.61</v>
      </c>
      <c r="E288" s="30">
        <v>6466.8450000000003</v>
      </c>
    </row>
    <row r="289" spans="1:5" s="5" customFormat="1" ht="15">
      <c r="A289" s="12">
        <v>24.6</v>
      </c>
      <c r="B289" s="13" t="s">
        <v>432</v>
      </c>
      <c r="C289" s="14"/>
      <c r="D289" s="14"/>
      <c r="E289" s="30">
        <v>0</v>
      </c>
    </row>
    <row r="290" spans="1:5" s="5" customFormat="1" ht="15">
      <c r="A290" s="12">
        <v>25</v>
      </c>
      <c r="B290" s="13" t="s">
        <v>433</v>
      </c>
      <c r="C290" s="14"/>
      <c r="D290" s="14"/>
      <c r="E290" s="30">
        <v>0</v>
      </c>
    </row>
    <row r="291" spans="1:5" s="5" customFormat="1" ht="15">
      <c r="A291" s="12">
        <v>13</v>
      </c>
      <c r="B291" s="13" t="s">
        <v>314</v>
      </c>
      <c r="C291" s="14">
        <v>1.8380000000000001</v>
      </c>
      <c r="D291" s="14">
        <v>0.74</v>
      </c>
      <c r="E291" s="30">
        <v>7713.4970000000012</v>
      </c>
    </row>
    <row r="292" spans="1:5" s="5" customFormat="1" ht="15">
      <c r="A292" s="12">
        <v>25.8</v>
      </c>
      <c r="B292" s="13" t="s">
        <v>435</v>
      </c>
      <c r="C292" s="14"/>
      <c r="D292" s="14"/>
      <c r="E292" s="30">
        <v>0</v>
      </c>
    </row>
    <row r="293" spans="1:5" s="5" customFormat="1" ht="15">
      <c r="A293" s="12">
        <v>26.2</v>
      </c>
      <c r="B293" s="13" t="s">
        <v>380</v>
      </c>
      <c r="C293" s="14"/>
      <c r="D293" s="14"/>
      <c r="E293" s="30">
        <v>0</v>
      </c>
    </row>
    <row r="294" spans="1:5" s="5" customFormat="1" ht="15">
      <c r="A294" s="12">
        <v>26.6</v>
      </c>
      <c r="B294" s="13" t="s">
        <v>381</v>
      </c>
      <c r="C294" s="14"/>
      <c r="D294" s="14"/>
      <c r="E294" s="30">
        <v>0</v>
      </c>
    </row>
    <row r="295" spans="1:5" s="5" customFormat="1" ht="15">
      <c r="A295" s="12">
        <v>14</v>
      </c>
      <c r="B295" s="13" t="s">
        <v>211</v>
      </c>
      <c r="C295" s="14">
        <v>2.1429999999999998</v>
      </c>
      <c r="D295" s="14">
        <v>0.86</v>
      </c>
      <c r="E295" s="30">
        <v>9340.3200000000015</v>
      </c>
    </row>
    <row r="296" spans="1:5" s="5" customFormat="1" ht="15">
      <c r="A296" s="12">
        <v>27.4</v>
      </c>
      <c r="B296" s="13" t="s">
        <v>382</v>
      </c>
      <c r="C296" s="14"/>
      <c r="D296" s="14"/>
      <c r="E296" s="30">
        <v>0</v>
      </c>
    </row>
    <row r="297" spans="1:5" s="5" customFormat="1" ht="15">
      <c r="A297" s="12">
        <v>27.8</v>
      </c>
      <c r="B297" s="13" t="s">
        <v>383</v>
      </c>
      <c r="C297" s="14"/>
      <c r="D297" s="14"/>
      <c r="E297" s="30">
        <v>0</v>
      </c>
    </row>
    <row r="298" spans="1:5" s="5" customFormat="1" ht="15">
      <c r="A298" s="12">
        <v>28.2</v>
      </c>
      <c r="B298" s="13" t="s">
        <v>384</v>
      </c>
      <c r="C298" s="14"/>
      <c r="D298" s="14"/>
      <c r="E298" s="30">
        <v>0</v>
      </c>
    </row>
    <row r="299" spans="1:5" s="5" customFormat="1" ht="15">
      <c r="A299" s="12">
        <v>28.6</v>
      </c>
      <c r="B299" s="13" t="s">
        <v>385</v>
      </c>
      <c r="C299" s="14"/>
      <c r="D299" s="14"/>
      <c r="E299" s="30">
        <v>0</v>
      </c>
    </row>
    <row r="300" spans="1:5" s="5" customFormat="1" ht="15">
      <c r="A300" s="12">
        <v>29</v>
      </c>
      <c r="B300" s="13" t="s">
        <v>386</v>
      </c>
      <c r="C300" s="14"/>
      <c r="D300" s="14"/>
      <c r="E300" s="30">
        <v>0</v>
      </c>
    </row>
    <row r="301" spans="1:5" s="5" customFormat="1" ht="15">
      <c r="A301" s="12">
        <v>15</v>
      </c>
      <c r="B301" s="13" t="s">
        <v>387</v>
      </c>
      <c r="C301" s="14">
        <v>2.4500000000000002</v>
      </c>
      <c r="D301" s="14">
        <v>0.98</v>
      </c>
      <c r="E301" s="30">
        <v>11147.510000000002</v>
      </c>
    </row>
    <row r="302" spans="1:5" s="5" customFormat="1" ht="15">
      <c r="A302" s="12">
        <v>29.8</v>
      </c>
      <c r="B302" s="13" t="s">
        <v>388</v>
      </c>
      <c r="C302" s="14"/>
      <c r="D302" s="14"/>
      <c r="E302" s="30">
        <v>0</v>
      </c>
    </row>
    <row r="303" spans="1:5" s="5" customFormat="1" ht="15">
      <c r="A303" s="12">
        <v>30.2</v>
      </c>
      <c r="B303" s="13" t="s">
        <v>389</v>
      </c>
      <c r="C303" s="14"/>
      <c r="D303" s="14"/>
      <c r="E303" s="30">
        <v>0</v>
      </c>
    </row>
    <row r="304" spans="1:5" s="5" customFormat="1" ht="15">
      <c r="A304" s="12">
        <v>30.6</v>
      </c>
      <c r="B304" s="13" t="s">
        <v>390</v>
      </c>
      <c r="C304" s="14"/>
      <c r="D304" s="14"/>
      <c r="E304" s="30">
        <v>0</v>
      </c>
    </row>
    <row r="305" spans="1:5" s="5" customFormat="1" ht="15">
      <c r="A305" s="12">
        <v>31</v>
      </c>
      <c r="B305" s="13" t="s">
        <v>391</v>
      </c>
      <c r="C305" s="14"/>
      <c r="D305" s="14"/>
      <c r="E305" s="30">
        <v>0</v>
      </c>
    </row>
    <row r="306" spans="1:5" s="5" customFormat="1" ht="15">
      <c r="A306" s="12">
        <v>16</v>
      </c>
      <c r="B306" s="13" t="s">
        <v>356</v>
      </c>
      <c r="C306" s="14">
        <v>2.7490000000000001</v>
      </c>
      <c r="D306" s="14">
        <v>1.1000000000000001</v>
      </c>
      <c r="E306" s="30">
        <v>12436.677000000001</v>
      </c>
    </row>
    <row r="307" spans="1:5" s="5" customFormat="1" ht="15">
      <c r="A307" s="12">
        <v>31.8</v>
      </c>
      <c r="B307" s="13" t="s">
        <v>392</v>
      </c>
      <c r="C307" s="14"/>
      <c r="D307" s="14"/>
      <c r="E307" s="30">
        <v>0</v>
      </c>
    </row>
    <row r="308" spans="1:5" s="5" customFormat="1" ht="15">
      <c r="A308" s="12">
        <v>32.200000000000003</v>
      </c>
      <c r="B308" s="13" t="s">
        <v>393</v>
      </c>
      <c r="C308" s="14"/>
      <c r="D308" s="14"/>
      <c r="E308" s="30">
        <v>0</v>
      </c>
    </row>
    <row r="309" spans="1:5" s="5" customFormat="1" ht="15">
      <c r="A309" s="12">
        <v>32.6</v>
      </c>
      <c r="B309" s="13" t="s">
        <v>394</v>
      </c>
      <c r="C309" s="14"/>
      <c r="D309" s="14"/>
      <c r="E309" s="30">
        <v>0</v>
      </c>
    </row>
    <row r="310" spans="1:5" s="5" customFormat="1" ht="15">
      <c r="A310" s="12">
        <v>33</v>
      </c>
      <c r="B310" s="13" t="s">
        <v>395</v>
      </c>
      <c r="C310" s="14"/>
      <c r="D310" s="14"/>
      <c r="E310" s="30">
        <v>0</v>
      </c>
    </row>
    <row r="311" spans="1:5" s="5" customFormat="1" ht="15">
      <c r="A311" s="12">
        <v>33.4</v>
      </c>
      <c r="B311" s="13" t="s">
        <v>396</v>
      </c>
      <c r="C311" s="14"/>
      <c r="D311" s="14"/>
      <c r="E311" s="30">
        <v>0</v>
      </c>
    </row>
    <row r="312" spans="1:5" s="5" customFormat="1" ht="15">
      <c r="A312" s="12">
        <v>33.799999999999997</v>
      </c>
      <c r="B312" s="13" t="s">
        <v>397</v>
      </c>
      <c r="C312" s="14"/>
      <c r="D312" s="14"/>
      <c r="E312" s="30">
        <v>0</v>
      </c>
    </row>
    <row r="313" spans="1:5" s="5" customFormat="1" ht="15">
      <c r="A313" s="12">
        <v>17</v>
      </c>
      <c r="B313" s="13" t="s">
        <v>212</v>
      </c>
      <c r="C313" s="14">
        <v>3.073</v>
      </c>
      <c r="D313" s="14">
        <v>1.23</v>
      </c>
      <c r="E313" s="30">
        <v>14234.803</v>
      </c>
    </row>
    <row r="314" spans="1:5" s="5" customFormat="1" ht="15">
      <c r="A314" s="12">
        <v>34.6</v>
      </c>
      <c r="B314" s="13" t="s">
        <v>400</v>
      </c>
      <c r="C314" s="14"/>
      <c r="D314" s="14"/>
      <c r="E314" s="30">
        <v>0</v>
      </c>
    </row>
    <row r="315" spans="1:5" s="5" customFormat="1" ht="15">
      <c r="A315" s="12">
        <v>35</v>
      </c>
      <c r="B315" s="13" t="s">
        <v>401</v>
      </c>
      <c r="C315" s="14"/>
      <c r="D315" s="14"/>
      <c r="E315" s="30">
        <v>0</v>
      </c>
    </row>
    <row r="316" spans="1:5" s="5" customFormat="1" ht="15">
      <c r="A316" s="12">
        <v>35.4</v>
      </c>
      <c r="B316" s="13" t="s">
        <v>402</v>
      </c>
      <c r="C316" s="14"/>
      <c r="D316" s="14"/>
      <c r="E316" s="30">
        <v>0</v>
      </c>
    </row>
    <row r="317" spans="1:5" s="5" customFormat="1" ht="15">
      <c r="A317" s="12">
        <v>35.799999999999997</v>
      </c>
      <c r="B317" s="13" t="s">
        <v>403</v>
      </c>
      <c r="C317" s="14"/>
      <c r="D317" s="14"/>
      <c r="E317" s="30">
        <v>0</v>
      </c>
    </row>
    <row r="318" spans="1:5" s="5" customFormat="1" ht="15">
      <c r="A318" s="12">
        <v>36.200000000000003</v>
      </c>
      <c r="B318" s="13" t="s">
        <v>404</v>
      </c>
      <c r="C318" s="14"/>
      <c r="D318" s="14"/>
      <c r="E318" s="30">
        <v>0</v>
      </c>
    </row>
    <row r="319" spans="1:5" s="5" customFormat="1" ht="15">
      <c r="A319" s="12">
        <v>36.6</v>
      </c>
      <c r="B319" s="13" t="s">
        <v>355</v>
      </c>
      <c r="C319" s="14"/>
      <c r="D319" s="14"/>
      <c r="E319" s="30">
        <v>0</v>
      </c>
    </row>
    <row r="320" spans="1:5" s="5" customFormat="1" ht="15">
      <c r="A320" s="12">
        <v>18</v>
      </c>
      <c r="B320" s="13" t="s">
        <v>213</v>
      </c>
      <c r="C320" s="14">
        <v>3.387</v>
      </c>
      <c r="D320" s="14">
        <v>1.35</v>
      </c>
      <c r="E320" s="30">
        <v>16064.378000000001</v>
      </c>
    </row>
    <row r="321" spans="1:5" s="5" customFormat="1" ht="15">
      <c r="A321" s="12">
        <v>37.4</v>
      </c>
      <c r="B321" s="13" t="s">
        <v>405</v>
      </c>
      <c r="C321" s="14"/>
      <c r="D321" s="14"/>
      <c r="E321" s="30">
        <v>0</v>
      </c>
    </row>
    <row r="322" spans="1:5" s="5" customFormat="1" ht="15">
      <c r="A322" s="12">
        <v>37.799999999999997</v>
      </c>
      <c r="B322" s="13" t="s">
        <v>406</v>
      </c>
      <c r="C322" s="14"/>
      <c r="D322" s="14"/>
      <c r="E322" s="30">
        <v>0</v>
      </c>
    </row>
    <row r="323" spans="1:5" s="5" customFormat="1" ht="15">
      <c r="A323" s="12">
        <v>38.200000000000003</v>
      </c>
      <c r="B323" s="13" t="s">
        <v>407</v>
      </c>
      <c r="C323" s="14"/>
      <c r="D323" s="14"/>
      <c r="E323" s="30">
        <v>0</v>
      </c>
    </row>
    <row r="324" spans="1:5" s="5" customFormat="1" ht="15">
      <c r="A324" s="12">
        <v>38.6</v>
      </c>
      <c r="B324" s="13" t="s">
        <v>408</v>
      </c>
      <c r="C324" s="14"/>
      <c r="D324" s="14"/>
      <c r="E324" s="30">
        <v>0</v>
      </c>
    </row>
    <row r="325" spans="1:5" s="5" customFormat="1" ht="15">
      <c r="A325" s="12">
        <v>39</v>
      </c>
      <c r="B325" s="13" t="s">
        <v>357</v>
      </c>
      <c r="C325" s="14"/>
      <c r="D325" s="14"/>
      <c r="E325" s="30">
        <v>0</v>
      </c>
    </row>
    <row r="326" spans="1:5" s="5" customFormat="1" ht="15">
      <c r="A326" s="12">
        <v>19</v>
      </c>
      <c r="B326" s="13" t="s">
        <v>214</v>
      </c>
      <c r="C326" s="14">
        <v>3.6869999999999998</v>
      </c>
      <c r="D326" s="14">
        <v>1.47</v>
      </c>
      <c r="E326" s="30">
        <v>17436.815000000002</v>
      </c>
    </row>
    <row r="327" spans="1:5" s="5" customFormat="1" ht="15">
      <c r="A327" s="12">
        <v>39.799999999999997</v>
      </c>
      <c r="B327" s="13" t="s">
        <v>409</v>
      </c>
      <c r="C327" s="14"/>
      <c r="D327" s="14"/>
      <c r="E327" s="30">
        <v>0</v>
      </c>
    </row>
    <row r="328" spans="1:5" s="5" customFormat="1" ht="15">
      <c r="A328" s="12">
        <v>40.200000000000003</v>
      </c>
      <c r="B328" s="13" t="s">
        <v>410</v>
      </c>
      <c r="C328" s="14"/>
      <c r="D328" s="14"/>
      <c r="E328" s="30">
        <v>0</v>
      </c>
    </row>
    <row r="329" spans="1:5" s="5" customFormat="1" ht="15">
      <c r="A329" s="12">
        <v>40.6</v>
      </c>
      <c r="B329" s="13" t="s">
        <v>411</v>
      </c>
      <c r="C329" s="14"/>
      <c r="D329" s="14"/>
      <c r="E329" s="30">
        <v>0</v>
      </c>
    </row>
    <row r="330" spans="1:5" s="5" customFormat="1" ht="15">
      <c r="A330" s="12">
        <v>41</v>
      </c>
      <c r="B330" s="13" t="s">
        <v>412</v>
      </c>
      <c r="C330" s="14"/>
      <c r="D330" s="14"/>
      <c r="E330" s="30">
        <v>0</v>
      </c>
    </row>
    <row r="331" spans="1:5" s="5" customFormat="1" ht="15">
      <c r="A331" s="12">
        <v>41.4</v>
      </c>
      <c r="B331" s="13" t="s">
        <v>413</v>
      </c>
      <c r="C331" s="14"/>
      <c r="D331" s="14"/>
      <c r="E331" s="30">
        <v>0</v>
      </c>
    </row>
    <row r="332" spans="1:5" s="5" customFormat="1" ht="15">
      <c r="A332" s="12">
        <v>20</v>
      </c>
      <c r="B332" s="13" t="s">
        <v>215</v>
      </c>
      <c r="C332" s="14">
        <v>3.988</v>
      </c>
      <c r="D332" s="14">
        <v>1.59</v>
      </c>
      <c r="E332" s="30">
        <v>19068.037560000008</v>
      </c>
    </row>
    <row r="333" spans="1:5" s="5" customFormat="1" ht="15">
      <c r="A333" s="12">
        <v>21</v>
      </c>
      <c r="B333" s="13" t="s">
        <v>216</v>
      </c>
      <c r="C333" s="14">
        <v>4.3330000000000002</v>
      </c>
      <c r="D333" s="14">
        <v>1.72</v>
      </c>
      <c r="E333" s="30">
        <v>21811.905720000006</v>
      </c>
    </row>
    <row r="334" spans="1:5" s="5" customFormat="1" ht="15">
      <c r="A334" s="12">
        <v>22</v>
      </c>
      <c r="B334" s="13" t="s">
        <v>217</v>
      </c>
      <c r="C334" s="14">
        <v>4.66</v>
      </c>
      <c r="D334" s="14">
        <v>1.84</v>
      </c>
      <c r="E334" s="30">
        <v>24828.435720000005</v>
      </c>
    </row>
    <row r="335" spans="1:5" s="5" customFormat="1" ht="15">
      <c r="A335" s="12">
        <v>23</v>
      </c>
      <c r="B335" s="13" t="s">
        <v>218</v>
      </c>
      <c r="C335" s="14">
        <v>4.9640000000000004</v>
      </c>
      <c r="D335" s="14">
        <v>1.96</v>
      </c>
      <c r="E335" s="30">
        <v>26409.18852</v>
      </c>
    </row>
    <row r="336" spans="1:5" s="5" customFormat="1" ht="15">
      <c r="A336" s="12">
        <v>24</v>
      </c>
      <c r="B336" s="13" t="s">
        <v>417</v>
      </c>
      <c r="C336" s="14">
        <v>1.591</v>
      </c>
      <c r="D336" s="14">
        <v>0.64</v>
      </c>
      <c r="E336" s="30">
        <v>6744.6542240000017</v>
      </c>
    </row>
    <row r="337" spans="1:5" s="5" customFormat="1" ht="15">
      <c r="A337" s="12">
        <v>25</v>
      </c>
      <c r="B337" s="13" t="s">
        <v>418</v>
      </c>
      <c r="C337" s="14">
        <v>1.986</v>
      </c>
      <c r="D337" s="14">
        <v>0.8</v>
      </c>
      <c r="E337" s="30">
        <v>8226.8413040000032</v>
      </c>
    </row>
    <row r="338" spans="1:5" s="5" customFormat="1" ht="15">
      <c r="A338" s="12">
        <v>26</v>
      </c>
      <c r="B338" s="13" t="s">
        <v>419</v>
      </c>
      <c r="C338" s="14">
        <v>2.3809999999999998</v>
      </c>
      <c r="D338" s="14">
        <v>0.96</v>
      </c>
      <c r="E338" s="30">
        <v>9996.6517200000017</v>
      </c>
    </row>
    <row r="339" spans="1:5" s="5" customFormat="1" ht="15">
      <c r="A339" s="12">
        <v>27</v>
      </c>
      <c r="B339" s="13" t="s">
        <v>420</v>
      </c>
      <c r="C339" s="14">
        <v>2.7919999999999998</v>
      </c>
      <c r="D339" s="14">
        <v>1.1200000000000001</v>
      </c>
      <c r="E339" s="30">
        <v>12238.007760000004</v>
      </c>
    </row>
    <row r="340" spans="1:5" s="5" customFormat="1" ht="15">
      <c r="A340" s="12">
        <v>28</v>
      </c>
      <c r="B340" s="13" t="s">
        <v>421</v>
      </c>
      <c r="C340" s="14">
        <v>3.19</v>
      </c>
      <c r="D340" s="14">
        <v>1.28</v>
      </c>
      <c r="E340" s="30">
        <v>13932.768960000005</v>
      </c>
    </row>
    <row r="341" spans="1:5" s="5" customFormat="1" ht="15">
      <c r="A341" s="12">
        <v>29</v>
      </c>
      <c r="B341" s="13" t="s">
        <v>422</v>
      </c>
      <c r="C341" s="14">
        <v>3.5870000000000002</v>
      </c>
      <c r="D341" s="14">
        <v>1.44</v>
      </c>
      <c r="E341" s="30">
        <v>17306.590400000005</v>
      </c>
    </row>
    <row r="342" spans="1:5" s="5" customFormat="1" ht="15">
      <c r="A342" s="12">
        <v>30</v>
      </c>
      <c r="B342" s="13" t="s">
        <v>423</v>
      </c>
      <c r="C342" s="14">
        <v>3.9849999999999999</v>
      </c>
      <c r="D342" s="14">
        <v>1.6</v>
      </c>
      <c r="E342" s="30">
        <v>19882.288800000006</v>
      </c>
    </row>
    <row r="343" spans="1:5" s="5" customFormat="1" ht="15">
      <c r="A343" s="12">
        <v>31</v>
      </c>
      <c r="B343" s="13" t="s">
        <v>424</v>
      </c>
      <c r="C343" s="14">
        <v>4.3970000000000002</v>
      </c>
      <c r="D343" s="14">
        <v>1.76</v>
      </c>
      <c r="E343" s="30">
        <v>22541.644399999997</v>
      </c>
    </row>
    <row r="344" spans="1:5" s="5" customFormat="1" ht="15">
      <c r="A344" s="12">
        <v>32</v>
      </c>
      <c r="B344" s="13" t="s">
        <v>425</v>
      </c>
      <c r="C344" s="14">
        <v>4.7949999999999999</v>
      </c>
      <c r="D344" s="14">
        <v>1.92</v>
      </c>
      <c r="E344" s="30">
        <v>24476.3024</v>
      </c>
    </row>
    <row r="345" spans="1:5" s="5" customFormat="1" ht="15">
      <c r="A345" s="12">
        <v>33</v>
      </c>
      <c r="B345" s="13" t="s">
        <v>426</v>
      </c>
      <c r="C345" s="14">
        <v>5.2140000000000004</v>
      </c>
      <c r="D345" s="14">
        <v>2.08</v>
      </c>
      <c r="E345" s="30">
        <v>25625.528104000001</v>
      </c>
    </row>
    <row r="346" spans="1:5" s="5" customFormat="1" ht="15">
      <c r="A346" s="12">
        <v>34</v>
      </c>
      <c r="B346" s="13" t="s">
        <v>427</v>
      </c>
      <c r="C346" s="14">
        <v>5.6139999999999999</v>
      </c>
      <c r="D346" s="14">
        <v>2.2400000000000002</v>
      </c>
      <c r="E346" s="30">
        <v>27559.054864000005</v>
      </c>
    </row>
    <row r="347" spans="1:5" s="5" customFormat="1" ht="15">
      <c r="A347" s="12">
        <v>35</v>
      </c>
      <c r="B347" s="13" t="s">
        <v>428</v>
      </c>
      <c r="C347" s="14">
        <v>6.04</v>
      </c>
      <c r="D347" s="14">
        <v>2.4</v>
      </c>
      <c r="E347" s="30">
        <v>31312.576504000004</v>
      </c>
    </row>
    <row r="348" spans="1:5" s="5" customFormat="1" ht="15">
      <c r="A348" s="12">
        <v>36</v>
      </c>
      <c r="B348" s="13" t="s">
        <v>429</v>
      </c>
      <c r="C348" s="14">
        <v>6.4729999999999999</v>
      </c>
      <c r="D348" s="14">
        <v>2.56</v>
      </c>
      <c r="E348" s="30">
        <v>34195.059360000014</v>
      </c>
    </row>
    <row r="349" spans="1:5" s="3" customFormat="1" ht="15">
      <c r="A349" s="22"/>
      <c r="B349" s="23" t="s">
        <v>219</v>
      </c>
      <c r="C349" s="28"/>
      <c r="D349" s="28"/>
      <c r="E349" s="29"/>
    </row>
    <row r="350" spans="1:5" s="5" customFormat="1" ht="15">
      <c r="A350" s="32">
        <v>1</v>
      </c>
      <c r="B350" s="13" t="s">
        <v>220</v>
      </c>
      <c r="C350" s="14">
        <v>1.6</v>
      </c>
      <c r="D350" s="14">
        <v>0.62</v>
      </c>
      <c r="E350" s="30">
        <v>9264.5679840000012</v>
      </c>
    </row>
    <row r="351" spans="1:5" s="5" customFormat="1" ht="15">
      <c r="A351" s="32">
        <v>2</v>
      </c>
      <c r="B351" s="13" t="s">
        <v>371</v>
      </c>
      <c r="C351" s="14">
        <v>1.3</v>
      </c>
      <c r="D351" s="14">
        <v>0.52</v>
      </c>
      <c r="E351" s="30">
        <v>6834.0325872000003</v>
      </c>
    </row>
    <row r="352" spans="1:5" s="5" customFormat="1" ht="15">
      <c r="A352" s="32">
        <v>3</v>
      </c>
      <c r="B352" s="13" t="s">
        <v>375</v>
      </c>
      <c r="C352" s="14">
        <v>1.1499999999999999</v>
      </c>
      <c r="D352" s="14">
        <v>0.46</v>
      </c>
      <c r="E352" s="30">
        <v>5808.9811247999996</v>
      </c>
    </row>
    <row r="353" spans="1:5" s="5" customFormat="1" ht="15">
      <c r="A353" s="32">
        <v>4</v>
      </c>
      <c r="B353" s="13" t="s">
        <v>376</v>
      </c>
      <c r="C353" s="14">
        <v>1.3</v>
      </c>
      <c r="D353" s="14">
        <v>0.52</v>
      </c>
      <c r="E353" s="30">
        <v>7724.9231472000019</v>
      </c>
    </row>
    <row r="354" spans="1:5" s="5" customFormat="1" ht="15">
      <c r="A354" s="32">
        <v>5</v>
      </c>
      <c r="B354" s="13" t="s">
        <v>221</v>
      </c>
      <c r="C354" s="14">
        <v>1.8</v>
      </c>
      <c r="D354" s="14">
        <v>0.71</v>
      </c>
      <c r="E354" s="30">
        <v>13845.036004800002</v>
      </c>
    </row>
    <row r="355" spans="1:5" s="5" customFormat="1" ht="15">
      <c r="A355" s="32">
        <v>6</v>
      </c>
      <c r="B355" s="13" t="s">
        <v>222</v>
      </c>
      <c r="C355" s="14">
        <v>1.5</v>
      </c>
      <c r="D355" s="14">
        <v>0.6</v>
      </c>
      <c r="E355" s="30">
        <v>10597.628899200001</v>
      </c>
    </row>
    <row r="356" spans="1:5" s="5" customFormat="1" ht="15">
      <c r="A356" s="32">
        <v>7</v>
      </c>
      <c r="B356" s="13" t="s">
        <v>223</v>
      </c>
      <c r="C356" s="14">
        <v>1.4</v>
      </c>
      <c r="D356" s="14">
        <v>0.56999999999999995</v>
      </c>
      <c r="E356" s="30">
        <v>9668.4522480000014</v>
      </c>
    </row>
    <row r="357" spans="1:5" s="5" customFormat="1" ht="15">
      <c r="A357" s="32">
        <v>8</v>
      </c>
      <c r="B357" s="13" t="s">
        <v>224</v>
      </c>
      <c r="C357" s="14">
        <v>1.3</v>
      </c>
      <c r="D357" s="14">
        <v>0.53</v>
      </c>
      <c r="E357" s="30">
        <v>9085.640524800001</v>
      </c>
    </row>
    <row r="358" spans="1:5" s="5" customFormat="1" ht="15">
      <c r="A358" s="32">
        <v>9</v>
      </c>
      <c r="B358" s="13" t="s">
        <v>372</v>
      </c>
      <c r="C358" s="14">
        <v>1.5</v>
      </c>
      <c r="D358" s="14">
        <v>0.6</v>
      </c>
      <c r="E358" s="30">
        <v>9872.1359183999994</v>
      </c>
    </row>
    <row r="359" spans="1:5" s="5" customFormat="1" ht="15">
      <c r="A359" s="32">
        <v>10</v>
      </c>
      <c r="B359" s="13" t="s">
        <v>373</v>
      </c>
      <c r="C359" s="14">
        <v>1.4</v>
      </c>
      <c r="D359" s="14">
        <v>0.56000000000000005</v>
      </c>
      <c r="E359" s="30">
        <v>8952.8256720000008</v>
      </c>
    </row>
    <row r="360" spans="1:5" s="5" customFormat="1" ht="15">
      <c r="A360" s="32">
        <v>11</v>
      </c>
      <c r="B360" s="13" t="s">
        <v>374</v>
      </c>
      <c r="C360" s="14">
        <v>1.32</v>
      </c>
      <c r="D360" s="14">
        <v>0.53</v>
      </c>
      <c r="E360" s="30">
        <v>8385.625348800002</v>
      </c>
    </row>
    <row r="361" spans="1:5" s="5" customFormat="1" ht="15">
      <c r="A361" s="32">
        <v>12</v>
      </c>
      <c r="B361" s="13" t="s">
        <v>225</v>
      </c>
      <c r="C361" s="14">
        <v>1.4</v>
      </c>
      <c r="D361" s="14">
        <v>0.56999999999999995</v>
      </c>
      <c r="E361" s="30">
        <v>8424.0085775999996</v>
      </c>
    </row>
    <row r="362" spans="1:5" s="5" customFormat="1" ht="15">
      <c r="A362" s="32">
        <v>13</v>
      </c>
      <c r="B362" s="13" t="s">
        <v>226</v>
      </c>
      <c r="C362" s="14">
        <v>1.3</v>
      </c>
      <c r="D362" s="14">
        <v>0.53</v>
      </c>
      <c r="E362" s="30">
        <v>7832.8707744000012</v>
      </c>
    </row>
    <row r="363" spans="1:5" s="5" customFormat="1" ht="15">
      <c r="A363" s="32">
        <v>14</v>
      </c>
      <c r="B363" s="13" t="s">
        <v>227</v>
      </c>
      <c r="C363" s="14">
        <v>1.3</v>
      </c>
      <c r="D363" s="14">
        <v>0.51</v>
      </c>
      <c r="E363" s="30">
        <v>7537.2671808000014</v>
      </c>
    </row>
    <row r="364" spans="1:5" s="5" customFormat="1" ht="15">
      <c r="A364" s="32">
        <v>15</v>
      </c>
      <c r="B364" s="13" t="s">
        <v>228</v>
      </c>
      <c r="C364" s="14">
        <v>1.86</v>
      </c>
      <c r="D364" s="14">
        <v>0.75</v>
      </c>
      <c r="E364" s="30">
        <v>19022.9696496</v>
      </c>
    </row>
    <row r="365" spans="1:5" s="3" customFormat="1" ht="15">
      <c r="A365" s="22"/>
      <c r="B365" s="23" t="s">
        <v>229</v>
      </c>
      <c r="C365" s="28"/>
      <c r="D365" s="28"/>
      <c r="E365" s="33"/>
    </row>
    <row r="366" spans="1:5" s="5" customFormat="1" ht="15">
      <c r="A366" s="32">
        <v>1</v>
      </c>
      <c r="B366" s="13" t="s">
        <v>230</v>
      </c>
      <c r="C366" s="14">
        <v>1.33</v>
      </c>
      <c r="D366" s="14">
        <v>0.53</v>
      </c>
      <c r="E366" s="30">
        <v>9311.7358387350014</v>
      </c>
    </row>
    <row r="367" spans="1:5" s="5" customFormat="1" ht="15">
      <c r="A367" s="32">
        <v>2</v>
      </c>
      <c r="B367" s="13" t="s">
        <v>231</v>
      </c>
      <c r="C367" s="14">
        <v>0.12</v>
      </c>
      <c r="D367" s="14">
        <v>4.8000000000000001E-2</v>
      </c>
      <c r="E367" s="30">
        <v>589.38431051499992</v>
      </c>
    </row>
    <row r="368" spans="1:5" s="5" customFormat="1" ht="15">
      <c r="A368" s="32">
        <v>3</v>
      </c>
      <c r="B368" s="13" t="s">
        <v>232</v>
      </c>
      <c r="C368" s="14">
        <v>2.46</v>
      </c>
      <c r="D368" s="14">
        <v>1</v>
      </c>
      <c r="E368" s="30">
        <v>13570.189959645</v>
      </c>
    </row>
    <row r="369" spans="1:5" s="3" customFormat="1" ht="15">
      <c r="A369" s="22"/>
      <c r="B369" s="23" t="s">
        <v>233</v>
      </c>
      <c r="C369" s="28"/>
      <c r="D369" s="28"/>
      <c r="E369" s="29"/>
    </row>
    <row r="370" spans="1:5" s="5" customFormat="1" ht="15">
      <c r="A370" s="32">
        <v>1</v>
      </c>
      <c r="B370" s="13" t="s">
        <v>234</v>
      </c>
      <c r="C370" s="14">
        <v>0.19400000000000001</v>
      </c>
      <c r="D370" s="14">
        <v>7.8E-2</v>
      </c>
      <c r="E370" s="30">
        <v>2289.8716583600003</v>
      </c>
    </row>
    <row r="371" spans="1:5" s="5" customFormat="1" ht="15">
      <c r="A371" s="32">
        <v>2</v>
      </c>
      <c r="B371" s="13" t="s">
        <v>235</v>
      </c>
      <c r="C371" s="14">
        <v>7.1999999999999995E-2</v>
      </c>
      <c r="D371" s="14">
        <v>2.9000000000000001E-2</v>
      </c>
      <c r="E371" s="30">
        <v>819.58604156000001</v>
      </c>
    </row>
    <row r="372" spans="1:5" s="5" customFormat="1" ht="15">
      <c r="A372" s="32">
        <v>3</v>
      </c>
      <c r="B372" s="13" t="s">
        <v>236</v>
      </c>
      <c r="C372" s="14">
        <v>0.8</v>
      </c>
      <c r="D372" s="14">
        <v>0.32</v>
      </c>
      <c r="E372" s="30">
        <v>8284.1031673400012</v>
      </c>
    </row>
    <row r="373" spans="1:5" s="5" customFormat="1" ht="15">
      <c r="A373" s="32">
        <v>4</v>
      </c>
      <c r="B373" s="13" t="s">
        <v>237</v>
      </c>
      <c r="C373" s="14">
        <v>0.113</v>
      </c>
      <c r="D373" s="14">
        <v>4.4999999999999998E-2</v>
      </c>
      <c r="E373" s="30">
        <v>1188.2247262600001</v>
      </c>
    </row>
    <row r="374" spans="1:5" s="5" customFormat="1" ht="15">
      <c r="A374" s="32">
        <v>5</v>
      </c>
      <c r="B374" s="13" t="s">
        <v>238</v>
      </c>
      <c r="C374" s="14">
        <v>0.11</v>
      </c>
      <c r="D374" s="14">
        <v>4.3999999999999997E-2</v>
      </c>
      <c r="E374" s="30">
        <v>1029.02916688</v>
      </c>
    </row>
    <row r="375" spans="1:5" s="3" customFormat="1" ht="15">
      <c r="A375" s="22"/>
      <c r="B375" s="23" t="s">
        <v>239</v>
      </c>
      <c r="C375" s="28"/>
      <c r="D375" s="28"/>
      <c r="E375" s="29"/>
    </row>
    <row r="376" spans="1:5" s="5" customFormat="1" ht="15">
      <c r="A376" s="32">
        <v>1</v>
      </c>
      <c r="B376" s="13" t="s">
        <v>240</v>
      </c>
      <c r="C376" s="14">
        <v>0.02</v>
      </c>
      <c r="D376" s="14">
        <v>8.0000000000000002E-3</v>
      </c>
      <c r="E376" s="30">
        <v>195.91492800000003</v>
      </c>
    </row>
    <row r="377" spans="1:5" s="5" customFormat="1" ht="15">
      <c r="A377" s="32">
        <v>2</v>
      </c>
      <c r="B377" s="13" t="s">
        <v>241</v>
      </c>
      <c r="C377" s="14">
        <v>0.04</v>
      </c>
      <c r="D377" s="14">
        <v>1.6E-2</v>
      </c>
      <c r="E377" s="30">
        <v>384.82065600000004</v>
      </c>
    </row>
    <row r="378" spans="1:5" s="5" customFormat="1" ht="15">
      <c r="A378" s="32">
        <v>3</v>
      </c>
      <c r="B378" s="13" t="s">
        <v>247</v>
      </c>
      <c r="C378" s="14">
        <v>4.1000000000000002E-2</v>
      </c>
      <c r="D378" s="14">
        <v>1.6E-2</v>
      </c>
      <c r="E378" s="30">
        <v>309.45059211000012</v>
      </c>
    </row>
    <row r="379" spans="1:5" s="5" customFormat="1" ht="15">
      <c r="A379" s="32">
        <v>4</v>
      </c>
      <c r="B379" s="13" t="s">
        <v>248</v>
      </c>
      <c r="C379" s="14">
        <v>3.5000000000000003E-2</v>
      </c>
      <c r="D379" s="14">
        <v>1.4E-2</v>
      </c>
      <c r="E379" s="30">
        <v>268.12549115000007</v>
      </c>
    </row>
    <row r="380" spans="1:5" s="5" customFormat="1" ht="15">
      <c r="A380" s="32">
        <v>5</v>
      </c>
      <c r="B380" s="13" t="s">
        <v>251</v>
      </c>
      <c r="C380" s="14">
        <v>0.106</v>
      </c>
      <c r="D380" s="14">
        <v>4.2000000000000003E-2</v>
      </c>
      <c r="E380" s="30">
        <v>802.49805977000017</v>
      </c>
    </row>
    <row r="381" spans="1:5" s="5" customFormat="1" ht="15">
      <c r="A381" s="32">
        <v>6</v>
      </c>
      <c r="B381" s="13" t="s">
        <v>250</v>
      </c>
      <c r="C381" s="14">
        <v>0.29099999999999998</v>
      </c>
      <c r="D381" s="14">
        <v>0.11600000000000001</v>
      </c>
      <c r="E381" s="30">
        <v>2225.7587000000003</v>
      </c>
    </row>
    <row r="382" spans="1:5" s="5" customFormat="1" ht="15">
      <c r="A382" s="32">
        <v>7</v>
      </c>
      <c r="B382" s="13" t="s">
        <v>242</v>
      </c>
      <c r="C382" s="14">
        <v>7.0000000000000007E-2</v>
      </c>
      <c r="D382" s="14">
        <v>2.9000000000000001E-2</v>
      </c>
      <c r="E382" s="30">
        <v>300.36758400000002</v>
      </c>
    </row>
    <row r="383" spans="1:5" s="5" customFormat="1" ht="15">
      <c r="A383" s="32">
        <v>8</v>
      </c>
      <c r="B383" s="13" t="s">
        <v>243</v>
      </c>
      <c r="C383" s="14">
        <v>0.09</v>
      </c>
      <c r="D383" s="14">
        <v>3.5999999999999997E-2</v>
      </c>
      <c r="E383" s="30">
        <v>566.95082400000001</v>
      </c>
    </row>
    <row r="384" spans="1:5" s="5" customFormat="1" ht="15">
      <c r="A384" s="32">
        <v>9</v>
      </c>
      <c r="B384" s="13" t="s">
        <v>244</v>
      </c>
      <c r="C384" s="14">
        <v>0.18</v>
      </c>
      <c r="D384" s="14">
        <v>7.1999999999999995E-2</v>
      </c>
      <c r="E384" s="30">
        <v>1065.4762800000001</v>
      </c>
    </row>
    <row r="385" spans="1:5" s="5" customFormat="1" ht="15">
      <c r="A385" s="32">
        <v>10</v>
      </c>
      <c r="B385" s="13" t="s">
        <v>245</v>
      </c>
      <c r="C385" s="14">
        <v>5.1999999999999998E-2</v>
      </c>
      <c r="D385" s="14">
        <v>2.1000000000000001E-2</v>
      </c>
      <c r="E385" s="30">
        <v>392.14137600000004</v>
      </c>
    </row>
    <row r="386" spans="1:5" s="3" customFormat="1" ht="15">
      <c r="A386" s="22"/>
      <c r="B386" s="23" t="s">
        <v>246</v>
      </c>
      <c r="C386" s="28"/>
      <c r="D386" s="28"/>
      <c r="E386" s="29"/>
    </row>
    <row r="387" spans="1:5" s="5" customFormat="1" ht="15">
      <c r="A387" s="32">
        <v>3</v>
      </c>
      <c r="B387" s="13" t="s">
        <v>249</v>
      </c>
      <c r="C387" s="14">
        <v>0.13400000000000001</v>
      </c>
      <c r="D387" s="14">
        <v>5.2999999999999999E-2</v>
      </c>
      <c r="E387" s="30">
        <v>996.85111900000015</v>
      </c>
    </row>
    <row r="388" spans="1:5" s="5" customFormat="1" ht="15">
      <c r="A388" s="32">
        <v>6</v>
      </c>
      <c r="B388" s="13" t="s">
        <v>252</v>
      </c>
      <c r="C388" s="14">
        <v>0.06</v>
      </c>
      <c r="D388" s="14">
        <v>2.3E-2</v>
      </c>
      <c r="E388" s="30">
        <v>436.38831500000009</v>
      </c>
    </row>
    <row r="389" spans="1:5" s="5" customFormat="1" ht="15">
      <c r="A389" s="32">
        <v>7</v>
      </c>
      <c r="B389" s="13" t="s">
        <v>253</v>
      </c>
      <c r="C389" s="14">
        <v>7.3999999999999996E-2</v>
      </c>
      <c r="D389" s="14">
        <v>0.03</v>
      </c>
      <c r="E389" s="30">
        <v>560.46280400000012</v>
      </c>
    </row>
    <row r="390" spans="1:5" s="3" customFormat="1" ht="15">
      <c r="A390" s="22"/>
      <c r="B390" s="23" t="s">
        <v>254</v>
      </c>
      <c r="C390" s="28"/>
      <c r="D390" s="28"/>
      <c r="E390" s="29"/>
    </row>
    <row r="391" spans="1:5" s="5" customFormat="1" ht="15">
      <c r="A391" s="32">
        <v>1</v>
      </c>
      <c r="B391" s="13" t="s">
        <v>255</v>
      </c>
      <c r="C391" s="14">
        <v>0.04</v>
      </c>
      <c r="D391" s="14">
        <v>1.6E-2</v>
      </c>
      <c r="E391" s="30">
        <v>215.62635600000004</v>
      </c>
    </row>
    <row r="392" spans="1:5" s="5" customFormat="1" ht="15">
      <c r="A392" s="32">
        <v>2</v>
      </c>
      <c r="B392" s="13" t="s">
        <v>256</v>
      </c>
      <c r="C392" s="14">
        <v>0.10299999999999999</v>
      </c>
      <c r="D392" s="14">
        <v>4.2999999999999997E-2</v>
      </c>
      <c r="E392" s="30">
        <v>532.19103300000006</v>
      </c>
    </row>
    <row r="393" spans="1:5" s="5" customFormat="1" ht="15">
      <c r="A393" s="32">
        <v>3</v>
      </c>
      <c r="B393" s="13" t="s">
        <v>257</v>
      </c>
      <c r="C393" s="14">
        <v>0.02</v>
      </c>
      <c r="D393" s="14">
        <v>8.0000000000000002E-3</v>
      </c>
      <c r="E393" s="30">
        <v>117.97500000000001</v>
      </c>
    </row>
    <row r="394" spans="1:5" s="5" customFormat="1" ht="15">
      <c r="A394" s="32">
        <v>4</v>
      </c>
      <c r="B394" s="13" t="s">
        <v>258</v>
      </c>
      <c r="C394" s="14">
        <v>0.03</v>
      </c>
      <c r="D394" s="14">
        <v>1.2999999999999999E-2</v>
      </c>
      <c r="E394" s="30">
        <v>189.255</v>
      </c>
    </row>
    <row r="395" spans="1:5" s="5" customFormat="1" ht="15">
      <c r="A395" s="32">
        <v>5</v>
      </c>
      <c r="B395" s="13" t="s">
        <v>259</v>
      </c>
      <c r="C395" s="14">
        <v>0.11</v>
      </c>
      <c r="D395" s="14">
        <v>4.3999999999999997E-2</v>
      </c>
      <c r="E395" s="30">
        <v>495.28954200000015</v>
      </c>
    </row>
    <row r="396" spans="1:5" s="3" customFormat="1" ht="15">
      <c r="A396" s="22"/>
      <c r="B396" s="23" t="s">
        <v>260</v>
      </c>
      <c r="C396" s="28"/>
      <c r="D396" s="28"/>
      <c r="E396" s="29"/>
    </row>
    <row r="397" spans="1:5" s="5" customFormat="1" ht="15">
      <c r="A397" s="32">
        <v>1</v>
      </c>
      <c r="B397" s="13" t="s">
        <v>261</v>
      </c>
      <c r="C397" s="14">
        <v>0.18</v>
      </c>
      <c r="D397" s="14">
        <v>7.2999999999999995E-2</v>
      </c>
      <c r="E397" s="30">
        <v>625.33681100000001</v>
      </c>
    </row>
    <row r="398" spans="1:5" s="5" customFormat="1" ht="15">
      <c r="A398" s="32">
        <v>2</v>
      </c>
      <c r="B398" s="13" t="s">
        <v>398</v>
      </c>
      <c r="C398" s="14">
        <v>0.25</v>
      </c>
      <c r="D398" s="14">
        <v>0.1</v>
      </c>
      <c r="E398" s="30">
        <v>976.15116499999999</v>
      </c>
    </row>
    <row r="399" spans="1:5" s="5" customFormat="1" ht="15">
      <c r="A399" s="32">
        <v>3</v>
      </c>
      <c r="B399" s="13" t="s">
        <v>262</v>
      </c>
      <c r="C399" s="14">
        <v>0.35</v>
      </c>
      <c r="D399" s="14">
        <v>0.14599999999999999</v>
      </c>
      <c r="E399" s="30">
        <v>1043.6510589999998</v>
      </c>
    </row>
    <row r="400" spans="1:5" s="5" customFormat="1" ht="15">
      <c r="A400" s="32">
        <v>4</v>
      </c>
      <c r="B400" s="13" t="s">
        <v>263</v>
      </c>
      <c r="C400" s="14">
        <v>0.22</v>
      </c>
      <c r="D400" s="14">
        <v>9.0999999999999998E-2</v>
      </c>
      <c r="E400" s="30">
        <v>771.93487800000003</v>
      </c>
    </row>
    <row r="401" spans="1:5" s="5" customFormat="1" ht="15">
      <c r="A401" s="32">
        <v>5</v>
      </c>
      <c r="B401" s="13" t="s">
        <v>264</v>
      </c>
      <c r="C401" s="14">
        <v>0.47</v>
      </c>
      <c r="D401" s="14">
        <v>0.19500000000000001</v>
      </c>
      <c r="E401" s="30">
        <v>1391.3456699999999</v>
      </c>
    </row>
    <row r="402" spans="1:5" s="5" customFormat="1" ht="15">
      <c r="A402" s="32">
        <v>6</v>
      </c>
      <c r="B402" s="13" t="s">
        <v>265</v>
      </c>
      <c r="C402" s="14">
        <v>0.59</v>
      </c>
      <c r="D402" s="14">
        <v>0.24399999999999999</v>
      </c>
      <c r="E402" s="30">
        <v>1738.9507190000002</v>
      </c>
    </row>
    <row r="403" spans="1:5" s="5" customFormat="1" ht="15">
      <c r="A403" s="32">
        <v>7</v>
      </c>
      <c r="B403" s="13" t="s">
        <v>266</v>
      </c>
      <c r="C403" s="14">
        <v>0.71</v>
      </c>
      <c r="D403" s="14">
        <v>0.29299999999999998</v>
      </c>
      <c r="E403" s="30">
        <v>2189.2087470000001</v>
      </c>
    </row>
    <row r="404" spans="1:5" s="5" customFormat="1" ht="15">
      <c r="A404" s="32">
        <v>8</v>
      </c>
      <c r="B404" s="13" t="s">
        <v>267</v>
      </c>
      <c r="C404" s="14">
        <v>0.24</v>
      </c>
      <c r="D404" s="14">
        <v>0.1</v>
      </c>
      <c r="E404" s="30">
        <v>816.04416300000003</v>
      </c>
    </row>
    <row r="405" spans="1:5" s="5" customFormat="1" ht="15">
      <c r="A405" s="32">
        <v>9</v>
      </c>
      <c r="B405" s="13" t="s">
        <v>268</v>
      </c>
      <c r="C405" s="14">
        <v>0.49</v>
      </c>
      <c r="D405" s="14">
        <v>0.20300000000000001</v>
      </c>
      <c r="E405" s="30">
        <v>1440.0076900000001</v>
      </c>
    </row>
    <row r="406" spans="1:5" s="5" customFormat="1" ht="15">
      <c r="A406" s="32">
        <v>10</v>
      </c>
      <c r="B406" s="13" t="s">
        <v>269</v>
      </c>
      <c r="C406" s="14">
        <v>0.31</v>
      </c>
      <c r="D406" s="14">
        <v>0.127</v>
      </c>
      <c r="E406" s="30">
        <v>959.8658079999999</v>
      </c>
    </row>
    <row r="407" spans="1:5" s="5" customFormat="1" ht="15">
      <c r="A407" s="32">
        <v>11</v>
      </c>
      <c r="B407" s="13" t="s">
        <v>270</v>
      </c>
      <c r="C407" s="14">
        <v>0.64</v>
      </c>
      <c r="D407" s="14">
        <v>0.26500000000000001</v>
      </c>
      <c r="E407" s="30">
        <v>1907.297425</v>
      </c>
    </row>
    <row r="408" spans="1:5" s="5" customFormat="1" ht="15">
      <c r="A408" s="32">
        <v>12</v>
      </c>
      <c r="B408" s="13" t="s">
        <v>271</v>
      </c>
      <c r="C408" s="14">
        <v>0.38</v>
      </c>
      <c r="D408" s="14">
        <v>0.159</v>
      </c>
      <c r="E408" s="30">
        <v>1189.1146739999999</v>
      </c>
    </row>
    <row r="409" spans="1:5" s="5" customFormat="1" ht="15">
      <c r="A409" s="32">
        <v>13</v>
      </c>
      <c r="B409" s="13" t="s">
        <v>272</v>
      </c>
      <c r="C409" s="14">
        <v>0.8</v>
      </c>
      <c r="D409" s="14">
        <v>0.33100000000000002</v>
      </c>
      <c r="E409" s="30">
        <v>2362.6455599999999</v>
      </c>
    </row>
    <row r="410" spans="1:5" s="5" customFormat="1" ht="15">
      <c r="A410" s="32">
        <v>14</v>
      </c>
      <c r="B410" s="13" t="s">
        <v>273</v>
      </c>
      <c r="C410" s="14">
        <v>0.96</v>
      </c>
      <c r="D410" s="14">
        <v>0.39800000000000002</v>
      </c>
      <c r="E410" s="30">
        <v>2856.3411579999997</v>
      </c>
    </row>
    <row r="411" spans="1:5" s="5" customFormat="1" ht="15">
      <c r="A411" s="32">
        <v>15</v>
      </c>
      <c r="B411" s="13" t="s">
        <v>274</v>
      </c>
      <c r="C411" s="14">
        <v>0.96</v>
      </c>
      <c r="D411" s="14">
        <v>0.39800000000000002</v>
      </c>
      <c r="E411" s="30">
        <v>2916.899997</v>
      </c>
    </row>
    <row r="412" spans="1:5" s="5" customFormat="1" ht="15">
      <c r="A412" s="32">
        <v>16</v>
      </c>
      <c r="B412" s="13" t="s">
        <v>275</v>
      </c>
      <c r="C412" s="14">
        <v>0.98</v>
      </c>
      <c r="D412" s="14">
        <v>0.40600000000000003</v>
      </c>
      <c r="E412" s="30">
        <v>2754.3001859999999</v>
      </c>
    </row>
    <row r="413" spans="1:5" s="5" customFormat="1" ht="15">
      <c r="A413" s="32">
        <v>17</v>
      </c>
      <c r="B413" s="13" t="s">
        <v>276</v>
      </c>
      <c r="C413" s="14">
        <v>0.49</v>
      </c>
      <c r="D413" s="14">
        <v>0.20300000000000001</v>
      </c>
      <c r="E413" s="30">
        <v>1555.9755530000002</v>
      </c>
    </row>
    <row r="414" spans="1:5" s="5" customFormat="1" ht="15">
      <c r="A414" s="32">
        <v>18</v>
      </c>
      <c r="B414" s="13" t="s">
        <v>277</v>
      </c>
      <c r="C414" s="14">
        <v>0.66</v>
      </c>
      <c r="D414" s="14">
        <v>0.27300000000000002</v>
      </c>
      <c r="E414" s="30">
        <v>2089.0635039999997</v>
      </c>
    </row>
    <row r="415" spans="1:5" s="5" customFormat="1" ht="15">
      <c r="A415" s="32">
        <v>19</v>
      </c>
      <c r="B415" s="13" t="s">
        <v>278</v>
      </c>
      <c r="C415" s="14">
        <v>1.31</v>
      </c>
      <c r="D415" s="14">
        <v>0.54300000000000004</v>
      </c>
      <c r="E415" s="30">
        <v>3719.1814659999995</v>
      </c>
    </row>
    <row r="416" spans="1:5" s="5" customFormat="1" ht="15">
      <c r="A416" s="32">
        <v>20</v>
      </c>
      <c r="B416" s="13" t="s">
        <v>279</v>
      </c>
      <c r="C416" s="14">
        <v>1.63</v>
      </c>
      <c r="D416" s="14">
        <v>0.67900000000000005</v>
      </c>
      <c r="E416" s="30">
        <v>4676.3604140000007</v>
      </c>
    </row>
    <row r="417" spans="1:5" s="5" customFormat="1" ht="15">
      <c r="A417" s="32">
        <v>21</v>
      </c>
      <c r="B417" s="13" t="s">
        <v>280</v>
      </c>
      <c r="C417" s="14">
        <v>1.96</v>
      </c>
      <c r="D417" s="14">
        <v>0.81499999999999995</v>
      </c>
      <c r="E417" s="30">
        <v>5560.0537409999997</v>
      </c>
    </row>
    <row r="418" spans="1:5" s="3" customFormat="1" ht="15">
      <c r="A418" s="22"/>
      <c r="B418" s="23" t="s">
        <v>316</v>
      </c>
      <c r="C418" s="28"/>
      <c r="D418" s="28"/>
      <c r="E418" s="29"/>
    </row>
    <row r="419" spans="1:5" s="5" customFormat="1" ht="15">
      <c r="A419" s="32">
        <v>1</v>
      </c>
      <c r="B419" s="13" t="s">
        <v>281</v>
      </c>
      <c r="C419" s="14">
        <v>3.37</v>
      </c>
      <c r="D419" s="14">
        <v>1.34</v>
      </c>
      <c r="E419" s="30">
        <v>21527.48</v>
      </c>
    </row>
    <row r="420" spans="1:5" s="5" customFormat="1" ht="15">
      <c r="A420" s="32">
        <v>2</v>
      </c>
      <c r="B420" s="13" t="s">
        <v>370</v>
      </c>
      <c r="C420" s="14">
        <v>3.81</v>
      </c>
      <c r="D420" s="14">
        <v>1.45</v>
      </c>
      <c r="E420" s="30">
        <v>23436.81</v>
      </c>
    </row>
    <row r="421" spans="1:5" s="5" customFormat="1" ht="15">
      <c r="A421" s="32">
        <v>3</v>
      </c>
      <c r="B421" s="13" t="s">
        <v>282</v>
      </c>
      <c r="C421" s="14">
        <v>2.5</v>
      </c>
      <c r="D421" s="14">
        <v>0.95</v>
      </c>
      <c r="E421" s="30">
        <v>28353.123898000005</v>
      </c>
    </row>
    <row r="422" spans="1:5" s="5" customFormat="1" ht="15">
      <c r="A422" s="32">
        <v>4</v>
      </c>
      <c r="B422" s="13" t="s">
        <v>283</v>
      </c>
      <c r="C422" s="14">
        <v>3.78</v>
      </c>
      <c r="D422" s="14">
        <v>1.51</v>
      </c>
      <c r="E422" s="30">
        <v>23798.05</v>
      </c>
    </row>
    <row r="423" spans="1:5" s="5" customFormat="1" ht="15">
      <c r="A423" s="32">
        <v>5</v>
      </c>
      <c r="B423" s="13" t="s">
        <v>284</v>
      </c>
      <c r="C423" s="14">
        <v>3.06</v>
      </c>
      <c r="D423" s="14">
        <v>1.17</v>
      </c>
      <c r="E423" s="30">
        <v>27285.85</v>
      </c>
    </row>
    <row r="424" spans="1:5" s="5" customFormat="1" ht="15">
      <c r="A424" s="32">
        <v>6</v>
      </c>
      <c r="B424" s="13" t="s">
        <v>285</v>
      </c>
      <c r="C424" s="14">
        <v>4.07</v>
      </c>
      <c r="D424" s="14">
        <v>1.62</v>
      </c>
      <c r="E424" s="30">
        <v>25673.24</v>
      </c>
    </row>
    <row r="425" spans="1:5" s="5" customFormat="1" ht="15">
      <c r="A425" s="32">
        <v>7</v>
      </c>
      <c r="B425" s="13" t="s">
        <v>286</v>
      </c>
      <c r="C425" s="14">
        <v>4.74</v>
      </c>
      <c r="D425" s="14">
        <v>1.89</v>
      </c>
      <c r="E425" s="30">
        <v>29066.36</v>
      </c>
    </row>
    <row r="426" spans="1:5" ht="15">
      <c r="A426" s="16"/>
      <c r="B426" s="16"/>
      <c r="C426" s="34"/>
      <c r="D426" s="34"/>
      <c r="E426" s="36"/>
    </row>
    <row r="427" spans="1:5" ht="15">
      <c r="A427" s="16"/>
      <c r="B427" s="36" t="s">
        <v>448</v>
      </c>
      <c r="C427" s="36"/>
      <c r="E427" s="16"/>
    </row>
    <row r="428" spans="1:5">
      <c r="A428" s="16"/>
      <c r="E428" s="16"/>
    </row>
    <row r="429" spans="1:5">
      <c r="A429" s="9"/>
      <c r="B429" s="9"/>
      <c r="C429" s="9"/>
      <c r="D429" s="9"/>
      <c r="E429" s="9"/>
    </row>
    <row r="430" spans="1:5">
      <c r="A430" s="9"/>
      <c r="B430" s="9"/>
      <c r="C430" s="9"/>
      <c r="D430" s="9"/>
      <c r="E430" s="9"/>
    </row>
    <row r="431" spans="1:5">
      <c r="A431" s="9"/>
      <c r="B431" s="9"/>
      <c r="C431" s="9"/>
      <c r="D431" s="9"/>
      <c r="E431" s="9"/>
    </row>
    <row r="432" spans="1:5">
      <c r="A432" s="9"/>
      <c r="B432" s="9"/>
      <c r="C432" s="9"/>
      <c r="D432" s="9"/>
      <c r="E432" s="9"/>
    </row>
    <row r="433" spans="1:5">
      <c r="A433" s="9"/>
      <c r="B433" s="9"/>
      <c r="C433" s="9"/>
      <c r="D433" s="9"/>
      <c r="E433" s="9"/>
    </row>
    <row r="434" spans="1:5">
      <c r="A434" s="9"/>
      <c r="B434" s="9"/>
      <c r="C434" s="9"/>
      <c r="D434" s="9"/>
      <c r="E434" s="9"/>
    </row>
    <row r="435" spans="1:5">
      <c r="A435" s="9"/>
      <c r="B435" s="9"/>
      <c r="C435" s="9"/>
      <c r="D435" s="9"/>
      <c r="E435" s="9"/>
    </row>
    <row r="436" spans="1:5">
      <c r="A436" s="9"/>
      <c r="B436" s="9"/>
      <c r="C436" s="9"/>
      <c r="D436" s="9"/>
      <c r="E436" s="9"/>
    </row>
    <row r="437" spans="1:5">
      <c r="A437" s="9"/>
      <c r="B437" s="9"/>
      <c r="C437" s="9"/>
      <c r="D437" s="9"/>
      <c r="E437" s="9"/>
    </row>
    <row r="438" spans="1:5">
      <c r="A438" s="9"/>
      <c r="B438" s="9"/>
      <c r="C438" s="9"/>
      <c r="D438" s="9"/>
      <c r="E438" s="9"/>
    </row>
    <row r="439" spans="1:5">
      <c r="A439" s="9"/>
      <c r="B439" s="9"/>
      <c r="C439" s="9"/>
      <c r="D439" s="9"/>
      <c r="E439" s="9"/>
    </row>
    <row r="440" spans="1:5">
      <c r="A440" s="9"/>
      <c r="B440" s="9"/>
      <c r="C440" s="9"/>
      <c r="D440" s="9"/>
      <c r="E440" s="9"/>
    </row>
    <row r="441" spans="1:5">
      <c r="A441" s="9"/>
      <c r="B441" s="9"/>
      <c r="C441" s="9"/>
      <c r="D441" s="9"/>
      <c r="E441" s="9"/>
    </row>
    <row r="442" spans="1:5">
      <c r="A442" s="9"/>
      <c r="B442" s="9"/>
      <c r="C442" s="9"/>
      <c r="D442" s="9"/>
      <c r="E442" s="9"/>
    </row>
    <row r="443" spans="1:5">
      <c r="A443" s="9"/>
      <c r="B443" s="9"/>
      <c r="C443" s="9"/>
      <c r="D443" s="9"/>
      <c r="E443" s="9"/>
    </row>
    <row r="444" spans="1:5">
      <c r="A444" s="9"/>
      <c r="B444" s="9"/>
      <c r="C444" s="9"/>
      <c r="D444" s="9"/>
      <c r="E444" s="9"/>
    </row>
    <row r="445" spans="1:5">
      <c r="A445" s="9"/>
      <c r="B445" s="9"/>
      <c r="C445" s="9"/>
      <c r="D445" s="9"/>
      <c r="E445" s="9"/>
    </row>
    <row r="446" spans="1:5">
      <c r="A446" s="9"/>
      <c r="B446" s="9"/>
      <c r="C446" s="9"/>
      <c r="D446" s="9"/>
      <c r="E446" s="9"/>
    </row>
    <row r="447" spans="1:5">
      <c r="A447" s="9"/>
      <c r="B447" s="9"/>
      <c r="C447" s="9"/>
      <c r="D447" s="9"/>
      <c r="E447" s="9"/>
    </row>
    <row r="448" spans="1:5">
      <c r="A448" s="9"/>
      <c r="B448" s="9"/>
      <c r="C448" s="9"/>
      <c r="D448" s="9"/>
      <c r="E448" s="9"/>
    </row>
    <row r="449" spans="1:5">
      <c r="A449" s="9"/>
      <c r="B449" s="9"/>
      <c r="C449" s="9"/>
      <c r="D449" s="9"/>
      <c r="E449" s="9"/>
    </row>
    <row r="450" spans="1:5">
      <c r="A450" s="9"/>
      <c r="B450" s="9"/>
      <c r="C450" s="9"/>
      <c r="D450" s="9"/>
      <c r="E450" s="9"/>
    </row>
    <row r="451" spans="1:5">
      <c r="A451" s="9"/>
      <c r="B451" s="9"/>
      <c r="C451" s="9"/>
      <c r="D451" s="9"/>
      <c r="E451" s="9"/>
    </row>
    <row r="452" spans="1:5">
      <c r="A452" s="9"/>
      <c r="B452" s="9"/>
      <c r="C452" s="9"/>
      <c r="D452" s="9"/>
      <c r="E452" s="9"/>
    </row>
    <row r="453" spans="1:5">
      <c r="A453" s="9"/>
      <c r="B453" s="9"/>
      <c r="C453" s="9"/>
      <c r="D453" s="9"/>
      <c r="E453" s="9"/>
    </row>
    <row r="454" spans="1:5">
      <c r="A454" s="9"/>
      <c r="B454" s="9"/>
      <c r="C454" s="9"/>
      <c r="D454" s="9"/>
      <c r="E454" s="9"/>
    </row>
    <row r="455" spans="1:5">
      <c r="A455" s="9"/>
      <c r="B455" s="9"/>
      <c r="C455" s="9"/>
      <c r="D455" s="9"/>
      <c r="E455" s="9"/>
    </row>
    <row r="456" spans="1:5">
      <c r="A456" s="9"/>
      <c r="B456" s="9"/>
      <c r="C456" s="9"/>
      <c r="D456" s="9"/>
      <c r="E456" s="9"/>
    </row>
    <row r="457" spans="1:5">
      <c r="A457" s="9"/>
      <c r="B457" s="9"/>
      <c r="C457" s="9"/>
      <c r="D457" s="9"/>
      <c r="E457" s="9"/>
    </row>
    <row r="458" spans="1:5">
      <c r="A458" s="9"/>
      <c r="B458" s="9"/>
      <c r="C458" s="9"/>
      <c r="D458" s="9"/>
      <c r="E458" s="9"/>
    </row>
    <row r="459" spans="1:5">
      <c r="A459" s="9"/>
      <c r="B459" s="9"/>
      <c r="C459" s="9"/>
      <c r="D459" s="9"/>
      <c r="E459" s="9"/>
    </row>
    <row r="460" spans="1:5">
      <c r="A460" s="9"/>
      <c r="B460" s="9"/>
      <c r="C460" s="9"/>
      <c r="D460" s="9"/>
      <c r="E460" s="9"/>
    </row>
    <row r="461" spans="1:5">
      <c r="A461" s="9"/>
      <c r="B461" s="9"/>
      <c r="C461" s="9"/>
      <c r="D461" s="9"/>
      <c r="E461" s="9"/>
    </row>
    <row r="462" spans="1:5">
      <c r="A462" s="9"/>
      <c r="B462" s="9"/>
      <c r="C462" s="9"/>
      <c r="D462" s="9"/>
      <c r="E462" s="9"/>
    </row>
    <row r="463" spans="1:5">
      <c r="A463" s="9"/>
      <c r="B463" s="9"/>
      <c r="C463" s="9"/>
      <c r="D463" s="9"/>
      <c r="E463" s="9"/>
    </row>
    <row r="464" spans="1:5">
      <c r="A464" s="9"/>
      <c r="B464" s="9"/>
      <c r="C464" s="9"/>
      <c r="D464" s="9"/>
      <c r="E464" s="9"/>
    </row>
    <row r="465" spans="1:5">
      <c r="A465" s="9"/>
      <c r="B465" s="9"/>
      <c r="C465" s="9"/>
      <c r="D465" s="9"/>
      <c r="E465" s="9"/>
    </row>
    <row r="466" spans="1:5">
      <c r="A466" s="9"/>
      <c r="B466" s="9"/>
      <c r="C466" s="9"/>
      <c r="D466" s="9"/>
      <c r="E466" s="9"/>
    </row>
    <row r="467" spans="1:5">
      <c r="A467" s="9"/>
      <c r="B467" s="9"/>
      <c r="C467" s="9"/>
      <c r="D467" s="9"/>
      <c r="E467" s="9"/>
    </row>
    <row r="468" spans="1:5">
      <c r="A468" s="9"/>
      <c r="B468" s="9"/>
      <c r="C468" s="9"/>
      <c r="D468" s="9"/>
      <c r="E468" s="9"/>
    </row>
    <row r="469" spans="1:5">
      <c r="A469" s="9"/>
      <c r="B469" s="9"/>
      <c r="C469" s="9"/>
      <c r="D469" s="9"/>
      <c r="E469" s="9"/>
    </row>
    <row r="470" spans="1:5">
      <c r="A470" s="9"/>
      <c r="B470" s="9"/>
      <c r="C470" s="9"/>
      <c r="D470" s="9"/>
      <c r="E470" s="9"/>
    </row>
    <row r="471" spans="1:5">
      <c r="A471" s="9"/>
      <c r="B471" s="9"/>
      <c r="C471" s="9"/>
      <c r="D471" s="9"/>
      <c r="E471" s="9"/>
    </row>
    <row r="472" spans="1:5">
      <c r="A472" s="9"/>
      <c r="B472" s="9"/>
      <c r="C472" s="9"/>
      <c r="D472" s="9"/>
      <c r="E472" s="9"/>
    </row>
    <row r="473" spans="1:5">
      <c r="A473" s="9"/>
      <c r="B473" s="9"/>
      <c r="C473" s="9"/>
      <c r="D473" s="9"/>
      <c r="E473" s="9"/>
    </row>
    <row r="474" spans="1:5">
      <c r="A474" s="9"/>
      <c r="B474" s="9"/>
      <c r="C474" s="9"/>
      <c r="D474" s="9"/>
      <c r="E474" s="9"/>
    </row>
    <row r="475" spans="1:5">
      <c r="A475" s="9"/>
      <c r="B475" s="9"/>
      <c r="C475" s="9"/>
      <c r="D475" s="9"/>
      <c r="E475" s="9"/>
    </row>
    <row r="476" spans="1:5">
      <c r="A476" s="9"/>
      <c r="B476" s="9"/>
      <c r="C476" s="9"/>
      <c r="D476" s="9"/>
      <c r="E476" s="9"/>
    </row>
    <row r="477" spans="1:5">
      <c r="A477" s="9"/>
      <c r="B477" s="9"/>
      <c r="C477" s="9"/>
      <c r="D477" s="9"/>
      <c r="E477" s="9"/>
    </row>
    <row r="478" spans="1:5">
      <c r="A478" s="9"/>
      <c r="B478" s="9"/>
      <c r="C478" s="9"/>
      <c r="D478" s="9"/>
      <c r="E478" s="9"/>
    </row>
  </sheetData>
  <conditionalFormatting sqref="E419:E425 E397:E417 E391:E395 E370:E374 E387:E389 E221:E229 E231:E348 E207:E219 E173:E205 E167:E171 E137:E142 E144:E165 E117:E128 E130:E135 E100:E115 E350:E368 E17:E52 E59:E87 E89 E91 E54:E57 E376:E385 E93:E98">
    <cfRule type="cellIs" dxfId="0" priority="1" stopIfTrue="1" operator="lessThan">
      <formula>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63"/>
  <sheetViews>
    <sheetView tabSelected="1" topLeftCell="A16" workbookViewId="0">
      <selection activeCell="D62" sqref="D62"/>
    </sheetView>
  </sheetViews>
  <sheetFormatPr defaultRowHeight="12.75"/>
  <cols>
    <col min="1" max="1" width="4.5703125" customWidth="1"/>
    <col min="2" max="2" width="43.42578125" customWidth="1"/>
    <col min="3" max="3" width="22.140625" customWidth="1"/>
    <col min="4" max="4" width="22.28515625" customWidth="1"/>
  </cols>
  <sheetData>
    <row r="1" spans="1:4" ht="15">
      <c r="A1" s="36"/>
      <c r="B1" s="36"/>
      <c r="C1" s="200"/>
      <c r="D1" s="200"/>
    </row>
    <row r="2" spans="1:4" ht="15.75">
      <c r="A2" s="262" t="s">
        <v>443</v>
      </c>
      <c r="B2" s="262"/>
      <c r="C2" s="262"/>
      <c r="D2" s="262"/>
    </row>
    <row r="3" spans="1:4" ht="15.75">
      <c r="A3" s="262" t="s">
        <v>615</v>
      </c>
      <c r="B3" s="262"/>
      <c r="C3" s="262"/>
      <c r="D3" s="262"/>
    </row>
    <row r="4" spans="1:4" ht="16.5" thickBot="1">
      <c r="A4" s="263" t="s">
        <v>649</v>
      </c>
      <c r="B4" s="264"/>
      <c r="C4" s="264"/>
      <c r="D4" s="264"/>
    </row>
    <row r="5" spans="1:4" ht="47.25">
      <c r="A5" s="265" t="s">
        <v>0</v>
      </c>
      <c r="B5" s="267" t="s">
        <v>287</v>
      </c>
      <c r="C5" s="201" t="s">
        <v>616</v>
      </c>
      <c r="D5" s="201" t="s">
        <v>617</v>
      </c>
    </row>
    <row r="6" spans="1:4" ht="13.5" thickBot="1">
      <c r="A6" s="266"/>
      <c r="B6" s="268"/>
      <c r="C6" s="202" t="s">
        <v>453</v>
      </c>
      <c r="D6" s="202" t="s">
        <v>453</v>
      </c>
    </row>
    <row r="7" spans="1:4" ht="13.5" thickBot="1">
      <c r="A7" s="269" t="s">
        <v>618</v>
      </c>
      <c r="B7" s="270"/>
      <c r="C7" s="271"/>
      <c r="D7" s="272"/>
    </row>
    <row r="8" spans="1:4">
      <c r="A8" s="45">
        <v>1</v>
      </c>
      <c r="B8" s="149" t="s">
        <v>549</v>
      </c>
      <c r="C8" s="203">
        <v>4334</v>
      </c>
      <c r="D8" s="204">
        <v>4441</v>
      </c>
    </row>
    <row r="9" spans="1:4">
      <c r="A9" s="45">
        <v>2</v>
      </c>
      <c r="B9" s="46" t="s">
        <v>550</v>
      </c>
      <c r="C9" s="205">
        <v>4457</v>
      </c>
      <c r="D9" s="206">
        <v>4564</v>
      </c>
    </row>
    <row r="10" spans="1:4">
      <c r="A10" s="45">
        <v>3</v>
      </c>
      <c r="B10" s="40" t="s">
        <v>551</v>
      </c>
      <c r="C10" s="207">
        <v>5024</v>
      </c>
      <c r="D10" s="208">
        <v>5131</v>
      </c>
    </row>
    <row r="11" spans="1:4">
      <c r="A11" s="45">
        <v>4</v>
      </c>
      <c r="B11" s="46" t="s">
        <v>552</v>
      </c>
      <c r="C11" s="205">
        <v>5770.51</v>
      </c>
      <c r="D11" s="206">
        <v>5885</v>
      </c>
    </row>
    <row r="12" spans="1:4">
      <c r="A12" s="45">
        <v>5</v>
      </c>
      <c r="B12" s="46" t="s">
        <v>553</v>
      </c>
      <c r="C12" s="205">
        <v>6119.33</v>
      </c>
      <c r="D12" s="206">
        <v>6233.82</v>
      </c>
    </row>
    <row r="13" spans="1:4">
      <c r="A13" s="45">
        <v>6</v>
      </c>
      <c r="B13" s="46" t="s">
        <v>554</v>
      </c>
      <c r="C13" s="205">
        <v>4836</v>
      </c>
      <c r="D13" s="206">
        <v>4943</v>
      </c>
    </row>
    <row r="14" spans="1:4">
      <c r="A14" s="45">
        <v>7</v>
      </c>
      <c r="B14" s="46" t="s">
        <v>555</v>
      </c>
      <c r="C14" s="205">
        <v>5034</v>
      </c>
      <c r="D14" s="206">
        <v>5141</v>
      </c>
    </row>
    <row r="15" spans="1:4">
      <c r="A15" s="45">
        <v>8</v>
      </c>
      <c r="B15" s="46" t="s">
        <v>556</v>
      </c>
      <c r="C15" s="205">
        <v>5775.86</v>
      </c>
      <c r="D15" s="206">
        <v>5890.35</v>
      </c>
    </row>
    <row r="16" spans="1:4">
      <c r="A16" s="45">
        <v>9</v>
      </c>
      <c r="B16" s="46" t="s">
        <v>562</v>
      </c>
      <c r="C16" s="205">
        <v>6131.1</v>
      </c>
      <c r="D16" s="206">
        <v>6245.59</v>
      </c>
    </row>
    <row r="17" spans="1:4">
      <c r="A17" s="45">
        <v>10</v>
      </c>
      <c r="B17" s="46" t="s">
        <v>561</v>
      </c>
      <c r="C17" s="205">
        <v>4911</v>
      </c>
      <c r="D17" s="206">
        <v>5018</v>
      </c>
    </row>
    <row r="18" spans="1:4">
      <c r="A18" s="45">
        <v>11</v>
      </c>
      <c r="B18" s="46" t="s">
        <v>563</v>
      </c>
      <c r="C18" s="205">
        <v>5040</v>
      </c>
      <c r="D18" s="206">
        <v>5147</v>
      </c>
    </row>
    <row r="19" spans="1:4">
      <c r="A19" s="45">
        <v>12</v>
      </c>
      <c r="B19" s="46" t="s">
        <v>564</v>
      </c>
      <c r="C19" s="205">
        <v>5782.28</v>
      </c>
      <c r="D19" s="206">
        <v>5896.77</v>
      </c>
    </row>
    <row r="20" spans="1:4">
      <c r="A20" s="45">
        <v>13</v>
      </c>
      <c r="B20" s="46" t="s">
        <v>565</v>
      </c>
      <c r="C20" s="205">
        <v>6136.45</v>
      </c>
      <c r="D20" s="206">
        <v>6250.94</v>
      </c>
    </row>
    <row r="21" spans="1:4">
      <c r="A21" s="45">
        <v>14</v>
      </c>
      <c r="B21" s="46" t="s">
        <v>557</v>
      </c>
      <c r="C21" s="205">
        <v>5115</v>
      </c>
      <c r="D21" s="206">
        <v>5222</v>
      </c>
    </row>
    <row r="22" spans="1:4">
      <c r="A22" s="45">
        <v>15</v>
      </c>
      <c r="B22" s="46" t="s">
        <v>566</v>
      </c>
      <c r="C22" s="205">
        <v>5270</v>
      </c>
      <c r="D22" s="206">
        <v>5377</v>
      </c>
    </row>
    <row r="23" spans="1:4">
      <c r="A23" s="45">
        <v>16</v>
      </c>
      <c r="B23" s="46" t="s">
        <v>567</v>
      </c>
      <c r="C23" s="205">
        <v>5787.63</v>
      </c>
      <c r="D23" s="206">
        <v>5902.12</v>
      </c>
    </row>
    <row r="24" spans="1:4">
      <c r="A24" s="45">
        <v>17</v>
      </c>
      <c r="B24" s="46" t="s">
        <v>568</v>
      </c>
      <c r="C24" s="205">
        <v>6148.22</v>
      </c>
      <c r="D24" s="206">
        <v>6262.71</v>
      </c>
    </row>
    <row r="25" spans="1:4">
      <c r="A25" s="45">
        <v>18</v>
      </c>
      <c r="B25" s="46" t="s">
        <v>558</v>
      </c>
      <c r="C25" s="205">
        <v>5264</v>
      </c>
      <c r="D25" s="206">
        <v>5371</v>
      </c>
    </row>
    <row r="26" spans="1:4">
      <c r="A26" s="45">
        <v>19</v>
      </c>
      <c r="B26" s="46" t="s">
        <v>569</v>
      </c>
      <c r="C26" s="205">
        <v>5291</v>
      </c>
      <c r="D26" s="206">
        <v>5398</v>
      </c>
    </row>
    <row r="27" spans="1:4">
      <c r="A27" s="45">
        <v>20</v>
      </c>
      <c r="B27" s="46" t="s">
        <v>570</v>
      </c>
      <c r="C27" s="205">
        <v>5792.98</v>
      </c>
      <c r="D27" s="206">
        <v>5907.47</v>
      </c>
    </row>
    <row r="28" spans="1:4">
      <c r="A28" s="45">
        <v>21</v>
      </c>
      <c r="B28" s="46" t="s">
        <v>571</v>
      </c>
      <c r="C28" s="205">
        <v>6159.99</v>
      </c>
      <c r="D28" s="206">
        <v>6274.48</v>
      </c>
    </row>
    <row r="29" spans="1:4">
      <c r="A29" s="45">
        <v>22</v>
      </c>
      <c r="B29" s="46" t="s">
        <v>572</v>
      </c>
      <c r="C29" s="205">
        <v>5607</v>
      </c>
      <c r="D29" s="206">
        <v>5714</v>
      </c>
    </row>
    <row r="30" spans="1:4">
      <c r="A30" s="45">
        <v>23</v>
      </c>
      <c r="B30" s="46" t="s">
        <v>559</v>
      </c>
      <c r="C30" s="205">
        <v>5741</v>
      </c>
      <c r="D30" s="206">
        <v>5848</v>
      </c>
    </row>
    <row r="31" spans="1:4" ht="13.5" thickBot="1">
      <c r="A31" s="177">
        <v>24</v>
      </c>
      <c r="B31" s="192" t="s">
        <v>560</v>
      </c>
      <c r="C31" s="209">
        <v>5944</v>
      </c>
      <c r="D31" s="210">
        <v>6051</v>
      </c>
    </row>
    <row r="32" spans="1:4" ht="15" thickBot="1">
      <c r="A32" s="259" t="s">
        <v>619</v>
      </c>
      <c r="B32" s="260"/>
      <c r="C32" s="260"/>
      <c r="D32" s="261"/>
    </row>
    <row r="33" spans="1:4">
      <c r="A33" s="148">
        <v>1</v>
      </c>
      <c r="B33" s="149" t="s">
        <v>620</v>
      </c>
      <c r="C33" s="203">
        <v>4387</v>
      </c>
      <c r="D33" s="211">
        <v>4494</v>
      </c>
    </row>
    <row r="34" spans="1:4">
      <c r="A34" s="45">
        <v>2</v>
      </c>
      <c r="B34" s="46" t="s">
        <v>621</v>
      </c>
      <c r="C34" s="205">
        <v>4510</v>
      </c>
      <c r="D34" s="212">
        <v>4617</v>
      </c>
    </row>
    <row r="35" spans="1:4">
      <c r="A35" s="39">
        <v>3</v>
      </c>
      <c r="B35" s="40" t="s">
        <v>622</v>
      </c>
      <c r="C35" s="207">
        <v>5077</v>
      </c>
      <c r="D35" s="213">
        <v>5184</v>
      </c>
    </row>
    <row r="36" spans="1:4">
      <c r="A36" s="45">
        <v>4</v>
      </c>
      <c r="B36" s="46" t="s">
        <v>623</v>
      </c>
      <c r="C36" s="205">
        <v>5827.22</v>
      </c>
      <c r="D36" s="212">
        <v>5941.71</v>
      </c>
    </row>
    <row r="37" spans="1:4">
      <c r="A37" s="45">
        <v>5</v>
      </c>
      <c r="B37" s="46" t="s">
        <v>624</v>
      </c>
      <c r="C37" s="205">
        <v>6177.11</v>
      </c>
      <c r="D37" s="212">
        <v>6291.6</v>
      </c>
    </row>
    <row r="38" spans="1:4">
      <c r="A38" s="45">
        <v>6</v>
      </c>
      <c r="B38" s="46" t="s">
        <v>625</v>
      </c>
      <c r="C38" s="205">
        <v>4890</v>
      </c>
      <c r="D38" s="212">
        <v>4997</v>
      </c>
    </row>
    <row r="39" spans="1:4">
      <c r="A39" s="45">
        <v>7</v>
      </c>
      <c r="B39" s="46" t="s">
        <v>626</v>
      </c>
      <c r="C39" s="205">
        <v>5088</v>
      </c>
      <c r="D39" s="212">
        <v>5195</v>
      </c>
    </row>
    <row r="40" spans="1:4">
      <c r="A40" s="45">
        <v>8</v>
      </c>
      <c r="B40" s="46" t="s">
        <v>627</v>
      </c>
      <c r="C40" s="205">
        <v>5833.64</v>
      </c>
      <c r="D40" s="212">
        <v>5948.13</v>
      </c>
    </row>
    <row r="41" spans="1:4">
      <c r="A41" s="45">
        <v>9</v>
      </c>
      <c r="B41" s="46" t="s">
        <v>628</v>
      </c>
      <c r="C41" s="205">
        <v>6187.81</v>
      </c>
      <c r="D41" s="212">
        <v>6302.3</v>
      </c>
    </row>
    <row r="42" spans="1:4">
      <c r="A42" s="45">
        <v>10</v>
      </c>
      <c r="B42" s="46" t="s">
        <v>629</v>
      </c>
      <c r="C42" s="205">
        <v>5810</v>
      </c>
      <c r="D42" s="212">
        <v>5917</v>
      </c>
    </row>
    <row r="43" spans="1:4">
      <c r="A43" s="45">
        <v>11</v>
      </c>
      <c r="B43" s="46" t="s">
        <v>630</v>
      </c>
      <c r="C43" s="205">
        <v>4965</v>
      </c>
      <c r="D43" s="212">
        <v>5072</v>
      </c>
    </row>
    <row r="44" spans="1:4">
      <c r="A44" s="45">
        <v>12</v>
      </c>
      <c r="B44" s="46" t="s">
        <v>631</v>
      </c>
      <c r="C44" s="205">
        <v>5093</v>
      </c>
      <c r="D44" s="212">
        <v>5200</v>
      </c>
    </row>
    <row r="45" spans="1:4">
      <c r="A45" s="45">
        <v>13</v>
      </c>
      <c r="B45" s="46" t="s">
        <v>632</v>
      </c>
      <c r="C45" s="205">
        <v>5838.99</v>
      </c>
      <c r="D45" s="212">
        <v>5953.48</v>
      </c>
    </row>
    <row r="46" spans="1:4">
      <c r="A46" s="45">
        <v>14</v>
      </c>
      <c r="B46" s="46" t="s">
        <v>633</v>
      </c>
      <c r="C46" s="205">
        <v>6194.23</v>
      </c>
      <c r="D46" s="212">
        <v>6308.72</v>
      </c>
    </row>
    <row r="47" spans="1:4">
      <c r="A47" s="45">
        <v>15</v>
      </c>
      <c r="B47" s="46" t="s">
        <v>634</v>
      </c>
      <c r="C47" s="205">
        <v>6259.5</v>
      </c>
      <c r="D47" s="212">
        <v>6373.99</v>
      </c>
    </row>
    <row r="48" spans="1:4">
      <c r="A48" s="45">
        <v>16</v>
      </c>
      <c r="B48" s="46" t="s">
        <v>635</v>
      </c>
      <c r="C48" s="205">
        <v>5168</v>
      </c>
      <c r="D48" s="212">
        <v>5275</v>
      </c>
    </row>
    <row r="49" spans="1:4">
      <c r="A49" s="45">
        <v>17</v>
      </c>
      <c r="B49" s="46" t="s">
        <v>636</v>
      </c>
      <c r="C49" s="205">
        <v>5323</v>
      </c>
      <c r="D49" s="212">
        <v>5430</v>
      </c>
    </row>
    <row r="50" spans="1:4">
      <c r="A50" s="45">
        <v>18</v>
      </c>
      <c r="B50" s="46" t="s">
        <v>637</v>
      </c>
      <c r="C50" s="205">
        <v>5844.34</v>
      </c>
      <c r="D50" s="212">
        <v>5958.83</v>
      </c>
    </row>
    <row r="51" spans="1:4">
      <c r="A51" s="45">
        <v>19</v>
      </c>
      <c r="B51" s="46" t="s">
        <v>638</v>
      </c>
      <c r="C51" s="205">
        <v>6204.93</v>
      </c>
      <c r="D51" s="212">
        <v>6319.42</v>
      </c>
    </row>
    <row r="52" spans="1:4">
      <c r="A52" s="45">
        <v>20</v>
      </c>
      <c r="B52" s="46" t="s">
        <v>639</v>
      </c>
      <c r="C52" s="205">
        <v>5890</v>
      </c>
      <c r="D52" s="212">
        <v>5997</v>
      </c>
    </row>
    <row r="53" spans="1:4">
      <c r="A53" s="45">
        <v>21</v>
      </c>
      <c r="B53" s="46" t="s">
        <v>640</v>
      </c>
      <c r="C53" s="205">
        <v>5318</v>
      </c>
      <c r="D53" s="212">
        <v>5425</v>
      </c>
    </row>
    <row r="54" spans="1:4">
      <c r="A54" s="45">
        <v>22</v>
      </c>
      <c r="B54" s="46" t="s">
        <v>641</v>
      </c>
      <c r="C54" s="205">
        <v>5345</v>
      </c>
      <c r="D54" s="212">
        <v>5452</v>
      </c>
    </row>
    <row r="55" spans="1:4">
      <c r="A55" s="45">
        <v>23</v>
      </c>
      <c r="B55" s="46" t="s">
        <v>642</v>
      </c>
      <c r="C55" s="205">
        <v>5850.76</v>
      </c>
      <c r="D55" s="212">
        <v>5965.25</v>
      </c>
    </row>
    <row r="56" spans="1:4">
      <c r="A56" s="45">
        <v>24</v>
      </c>
      <c r="B56" s="46" t="s">
        <v>643</v>
      </c>
      <c r="C56" s="205">
        <v>6216.7</v>
      </c>
      <c r="D56" s="212">
        <v>6331.19</v>
      </c>
    </row>
    <row r="57" spans="1:4">
      <c r="A57" s="45">
        <v>25</v>
      </c>
      <c r="B57" s="46" t="s">
        <v>644</v>
      </c>
      <c r="C57" s="205">
        <v>6345.1</v>
      </c>
      <c r="D57" s="212">
        <v>6459.59</v>
      </c>
    </row>
    <row r="58" spans="1:4">
      <c r="A58" s="45">
        <v>26</v>
      </c>
      <c r="B58" s="46" t="s">
        <v>645</v>
      </c>
      <c r="C58" s="205">
        <v>5660</v>
      </c>
      <c r="D58" s="212">
        <v>5767</v>
      </c>
    </row>
    <row r="59" spans="1:4">
      <c r="A59" s="45">
        <v>27</v>
      </c>
      <c r="B59" s="46" t="s">
        <v>646</v>
      </c>
      <c r="C59" s="205">
        <v>6199.58</v>
      </c>
      <c r="D59" s="212">
        <v>6314.07</v>
      </c>
    </row>
    <row r="60" spans="1:4">
      <c r="A60" s="50">
        <v>28</v>
      </c>
      <c r="B60" s="214" t="s">
        <v>647</v>
      </c>
      <c r="C60" s="215">
        <v>6416.79</v>
      </c>
      <c r="D60" s="216">
        <v>6531.28</v>
      </c>
    </row>
    <row r="61" spans="1:4">
      <c r="A61" s="45">
        <v>29</v>
      </c>
      <c r="B61" s="217" t="s">
        <v>648</v>
      </c>
      <c r="C61" s="205">
        <v>6634</v>
      </c>
      <c r="D61" s="212">
        <v>6748.49</v>
      </c>
    </row>
    <row r="62" spans="1:4" ht="13.5" thickBot="1">
      <c r="A62" s="218">
        <v>30</v>
      </c>
      <c r="B62" s="219" t="s">
        <v>305</v>
      </c>
      <c r="C62" s="220">
        <v>8186</v>
      </c>
      <c r="D62" s="221">
        <v>8293</v>
      </c>
    </row>
    <row r="63" spans="1:4">
      <c r="A63" s="2"/>
      <c r="B63" s="2"/>
      <c r="C63" s="1"/>
      <c r="D63" s="2"/>
    </row>
  </sheetData>
  <mergeCells count="7">
    <mergeCell ref="A32:D32"/>
    <mergeCell ref="A2:D2"/>
    <mergeCell ref="A3:D3"/>
    <mergeCell ref="A4:D4"/>
    <mergeCell ref="A5:A6"/>
    <mergeCell ref="B5:B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прайс бетон</vt:lpstr>
      <vt:lpstr>прайс раствор</vt:lpstr>
      <vt:lpstr>Раст с мсф</vt:lpstr>
      <vt:lpstr>прайс пескобетон</vt:lpstr>
      <vt:lpstr>услуги лаб не утв</vt:lpstr>
      <vt:lpstr>Лист1</vt:lpstr>
      <vt:lpstr>жб 27</vt:lpstr>
      <vt:lpstr>БЕТОН</vt:lpstr>
      <vt:lpstr>'прайс бетон'!Область_печати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Малков</dc:creator>
  <cp:lastModifiedBy>USER</cp:lastModifiedBy>
  <cp:lastPrinted>2018-06-21T11:39:38Z</cp:lastPrinted>
  <dcterms:created xsi:type="dcterms:W3CDTF">2011-03-14T11:10:56Z</dcterms:created>
  <dcterms:modified xsi:type="dcterms:W3CDTF">2018-09-04T10:48:19Z</dcterms:modified>
</cp:coreProperties>
</file>